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4_MURO DE TRÊS RIOS\"/>
    </mc:Choice>
  </mc:AlternateContent>
  <xr:revisionPtr revIDLastSave="0" documentId="13_ncr:1_{24083992-8D5E-42A6-B19E-BEF1DFBDB795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EDIÇÃO FINAL " sheetId="11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 '!$A$13:$AT$294</definedName>
    <definedName name="_PM2" localSheetId="0">#REF!</definedName>
    <definedName name="_PM2">#REF!</definedName>
    <definedName name="_xlnm.Print_Area" localSheetId="0">'MEDIÇÃO FINAL '!$B$1:$AO$279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 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D18" i="11" l="1"/>
  <c r="AD262" i="11"/>
  <c r="AE267" i="11"/>
  <c r="AD267" i="11"/>
  <c r="AE266" i="11"/>
  <c r="AG266" i="11" s="1"/>
  <c r="AD266" i="11"/>
  <c r="AF266" i="11" s="1"/>
  <c r="AH266" i="11" s="1"/>
  <c r="AE265" i="11"/>
  <c r="AG265" i="11" s="1"/>
  <c r="AD265" i="11"/>
  <c r="AF265" i="11" s="1"/>
  <c r="AH265" i="11" s="1"/>
  <c r="AE264" i="11"/>
  <c r="AG264" i="11" s="1"/>
  <c r="AD264" i="11"/>
  <c r="AE263" i="11"/>
  <c r="AG263" i="11" s="1"/>
  <c r="AD263" i="11"/>
  <c r="AF263" i="11" s="1"/>
  <c r="AH263" i="11" s="1"/>
  <c r="AE262" i="11"/>
  <c r="AG262" i="11" s="1"/>
  <c r="AE261" i="11"/>
  <c r="AG261" i="11" s="1"/>
  <c r="AD261" i="11"/>
  <c r="AF261" i="11" s="1"/>
  <c r="AH261" i="11" s="1"/>
  <c r="AE260" i="11"/>
  <c r="AG260" i="11" s="1"/>
  <c r="AD260" i="11"/>
  <c r="AE259" i="11"/>
  <c r="AG259" i="11" s="1"/>
  <c r="AD259" i="11"/>
  <c r="AE258" i="11"/>
  <c r="AG258" i="11" s="1"/>
  <c r="AD258" i="11"/>
  <c r="AE257" i="11"/>
  <c r="AD257" i="11"/>
  <c r="AE256" i="11"/>
  <c r="AG256" i="11" s="1"/>
  <c r="AD256" i="11"/>
  <c r="AE255" i="11"/>
  <c r="AD255" i="11"/>
  <c r="AF255" i="11" s="1"/>
  <c r="AH255" i="11" s="1"/>
  <c r="AE254" i="11"/>
  <c r="AG254" i="11" s="1"/>
  <c r="AD254" i="11"/>
  <c r="AE253" i="11"/>
  <c r="AD253" i="11"/>
  <c r="AE252" i="11"/>
  <c r="AG252" i="11" s="1"/>
  <c r="AD252" i="11"/>
  <c r="AE251" i="11"/>
  <c r="AG251" i="11" s="1"/>
  <c r="AD251" i="11"/>
  <c r="AE250" i="11"/>
  <c r="AG250" i="11" s="1"/>
  <c r="AD250" i="11"/>
  <c r="AE249" i="11"/>
  <c r="AG249" i="11" s="1"/>
  <c r="AD249" i="11"/>
  <c r="AE248" i="11"/>
  <c r="AG248" i="11" s="1"/>
  <c r="AD248" i="11"/>
  <c r="AE247" i="11"/>
  <c r="AD247" i="11"/>
  <c r="AE246" i="11"/>
  <c r="AG246" i="11" s="1"/>
  <c r="AD246" i="11"/>
  <c r="AE245" i="11"/>
  <c r="AG245" i="11" s="1"/>
  <c r="AD245" i="11"/>
  <c r="AE244" i="11"/>
  <c r="AG244" i="11" s="1"/>
  <c r="AD244" i="11"/>
  <c r="AE243" i="11"/>
  <c r="AD243" i="11"/>
  <c r="AE242" i="11"/>
  <c r="AG242" i="11" s="1"/>
  <c r="AD242" i="11"/>
  <c r="AE241" i="11"/>
  <c r="AG241" i="11" s="1"/>
  <c r="AD241" i="11"/>
  <c r="AF241" i="11" s="1"/>
  <c r="AH241" i="11" s="1"/>
  <c r="AE240" i="11"/>
  <c r="AG240" i="11" s="1"/>
  <c r="AD240" i="11"/>
  <c r="AE239" i="11"/>
  <c r="AG239" i="11" s="1"/>
  <c r="AD239" i="11"/>
  <c r="AF239" i="11" s="1"/>
  <c r="AH239" i="11" s="1"/>
  <c r="AE238" i="11"/>
  <c r="AG238" i="11" s="1"/>
  <c r="AD238" i="11"/>
  <c r="AE237" i="11"/>
  <c r="AG237" i="11" s="1"/>
  <c r="AD237" i="11"/>
  <c r="AF237" i="11" s="1"/>
  <c r="AH237" i="11" s="1"/>
  <c r="AE236" i="11"/>
  <c r="AG236" i="11" s="1"/>
  <c r="AD236" i="11"/>
  <c r="AE235" i="11"/>
  <c r="AG235" i="11" s="1"/>
  <c r="AD235" i="11"/>
  <c r="AF235" i="11" s="1"/>
  <c r="AH235" i="11" s="1"/>
  <c r="AE234" i="11"/>
  <c r="AG234" i="11" s="1"/>
  <c r="AD234" i="11"/>
  <c r="AE233" i="11"/>
  <c r="AG233" i="11" s="1"/>
  <c r="AD233" i="11"/>
  <c r="AF233" i="11" s="1"/>
  <c r="AH233" i="11" s="1"/>
  <c r="AE232" i="11"/>
  <c r="AG232" i="11" s="1"/>
  <c r="AD232" i="11"/>
  <c r="AE231" i="11"/>
  <c r="AG231" i="11" s="1"/>
  <c r="AD231" i="11"/>
  <c r="AF231" i="11" s="1"/>
  <c r="AH231" i="11" s="1"/>
  <c r="AE230" i="11"/>
  <c r="AG230" i="11" s="1"/>
  <c r="AD230" i="11"/>
  <c r="AE229" i="11"/>
  <c r="AG229" i="11" s="1"/>
  <c r="AD229" i="11"/>
  <c r="AF229" i="11" s="1"/>
  <c r="AH229" i="11" s="1"/>
  <c r="AE228" i="11"/>
  <c r="AG228" i="11" s="1"/>
  <c r="AD228" i="11"/>
  <c r="AE227" i="11"/>
  <c r="AD227" i="11"/>
  <c r="AE226" i="11"/>
  <c r="AG226" i="11" s="1"/>
  <c r="AD226" i="11"/>
  <c r="AE225" i="11"/>
  <c r="AD225" i="11"/>
  <c r="AE224" i="11"/>
  <c r="AG224" i="11" s="1"/>
  <c r="AD224" i="11"/>
  <c r="AE223" i="11"/>
  <c r="AD223" i="11"/>
  <c r="AF223" i="11" s="1"/>
  <c r="AH223" i="11" s="1"/>
  <c r="AE222" i="11"/>
  <c r="AG222" i="11" s="1"/>
  <c r="AD222" i="11"/>
  <c r="AE221" i="11"/>
  <c r="AG221" i="11" s="1"/>
  <c r="AD221" i="11"/>
  <c r="AE220" i="11"/>
  <c r="AG220" i="11" s="1"/>
  <c r="AD220" i="11"/>
  <c r="AF220" i="11" s="1"/>
  <c r="AH220" i="11" s="1"/>
  <c r="AE219" i="11"/>
  <c r="AG219" i="11" s="1"/>
  <c r="AD219" i="11"/>
  <c r="AF219" i="11" s="1"/>
  <c r="AH219" i="11" s="1"/>
  <c r="AE218" i="11"/>
  <c r="AG218" i="11" s="1"/>
  <c r="AD218" i="11"/>
  <c r="AE217" i="11"/>
  <c r="AD217" i="11"/>
  <c r="AF217" i="11" s="1"/>
  <c r="AH217" i="11" s="1"/>
  <c r="AE216" i="11"/>
  <c r="AG216" i="11" s="1"/>
  <c r="AD216" i="11"/>
  <c r="AE215" i="11"/>
  <c r="AD215" i="11"/>
  <c r="AE214" i="11"/>
  <c r="AG214" i="11" s="1"/>
  <c r="AD214" i="11"/>
  <c r="AF214" i="11" s="1"/>
  <c r="AH214" i="11" s="1"/>
  <c r="AE213" i="11"/>
  <c r="AD213" i="11"/>
  <c r="AE212" i="11"/>
  <c r="AG212" i="11" s="1"/>
  <c r="AD212" i="11"/>
  <c r="AE211" i="11"/>
  <c r="AG211" i="11" s="1"/>
  <c r="AD211" i="11"/>
  <c r="AF211" i="11" s="1"/>
  <c r="AH211" i="11" s="1"/>
  <c r="AE210" i="11"/>
  <c r="AG210" i="11" s="1"/>
  <c r="AD210" i="11"/>
  <c r="AE209" i="11"/>
  <c r="AG209" i="11" s="1"/>
  <c r="AD209" i="11"/>
  <c r="AE208" i="11"/>
  <c r="AG208" i="11" s="1"/>
  <c r="AD208" i="11"/>
  <c r="AE207" i="11"/>
  <c r="AG207" i="11" s="1"/>
  <c r="AD207" i="11"/>
  <c r="AE206" i="11"/>
  <c r="AG206" i="11" s="1"/>
  <c r="AD206" i="11"/>
  <c r="AE205" i="11"/>
  <c r="AG205" i="11" s="1"/>
  <c r="AD205" i="11"/>
  <c r="AE204" i="11"/>
  <c r="AG204" i="11" s="1"/>
  <c r="AD204" i="11"/>
  <c r="AE203" i="11"/>
  <c r="AG203" i="11" s="1"/>
  <c r="AD203" i="11"/>
  <c r="AF203" i="11" s="1"/>
  <c r="AH203" i="11" s="1"/>
  <c r="AE202" i="11"/>
  <c r="AG202" i="11" s="1"/>
  <c r="AD202" i="11"/>
  <c r="AE201" i="11"/>
  <c r="AG201" i="11" s="1"/>
  <c r="AD201" i="11"/>
  <c r="AF201" i="11" s="1"/>
  <c r="AH201" i="11" s="1"/>
  <c r="AE200" i="11"/>
  <c r="AG200" i="11" s="1"/>
  <c r="AD200" i="11"/>
  <c r="AE199" i="11"/>
  <c r="AG199" i="11" s="1"/>
  <c r="AD199" i="11"/>
  <c r="AF199" i="11" s="1"/>
  <c r="AH199" i="11" s="1"/>
  <c r="AE198" i="11"/>
  <c r="AG198" i="11" s="1"/>
  <c r="AD198" i="11"/>
  <c r="AE197" i="11"/>
  <c r="AD197" i="11"/>
  <c r="AF197" i="11" s="1"/>
  <c r="AH197" i="11" s="1"/>
  <c r="AE196" i="11"/>
  <c r="AG196" i="11" s="1"/>
  <c r="AD196" i="11"/>
  <c r="AE195" i="11"/>
  <c r="AG195" i="11" s="1"/>
  <c r="AD195" i="11"/>
  <c r="AE194" i="11"/>
  <c r="AG194" i="11" s="1"/>
  <c r="AD194" i="11"/>
  <c r="AE193" i="11"/>
  <c r="AG193" i="11" s="1"/>
  <c r="AD193" i="11"/>
  <c r="AF193" i="11" s="1"/>
  <c r="AH193" i="11" s="1"/>
  <c r="AE192" i="11"/>
  <c r="AG192" i="11" s="1"/>
  <c r="AD192" i="11"/>
  <c r="AE191" i="11"/>
  <c r="AG191" i="11" s="1"/>
  <c r="AD191" i="11"/>
  <c r="AF191" i="11" s="1"/>
  <c r="AH191" i="11" s="1"/>
  <c r="AE190" i="11"/>
  <c r="AG190" i="11" s="1"/>
  <c r="AD190" i="11"/>
  <c r="AE189" i="11"/>
  <c r="AG189" i="11" s="1"/>
  <c r="AD189" i="11"/>
  <c r="AF189" i="11" s="1"/>
  <c r="AH189" i="11" s="1"/>
  <c r="AE188" i="11"/>
  <c r="AG188" i="11" s="1"/>
  <c r="AD188" i="11"/>
  <c r="AE187" i="11"/>
  <c r="AD187" i="11"/>
  <c r="AE186" i="11"/>
  <c r="AG186" i="11" s="1"/>
  <c r="AD186" i="11"/>
  <c r="AE185" i="11"/>
  <c r="AD185" i="11"/>
  <c r="AF185" i="11" s="1"/>
  <c r="AH185" i="11" s="1"/>
  <c r="AE184" i="11"/>
  <c r="AG184" i="11" s="1"/>
  <c r="AD184" i="11"/>
  <c r="AE183" i="11"/>
  <c r="AG183" i="11" s="1"/>
  <c r="AD183" i="11"/>
  <c r="AF183" i="11" s="1"/>
  <c r="AH183" i="11" s="1"/>
  <c r="AE182" i="11"/>
  <c r="AG182" i="11" s="1"/>
  <c r="AD182" i="11"/>
  <c r="AE181" i="11"/>
  <c r="AG181" i="11" s="1"/>
  <c r="AD181" i="11"/>
  <c r="AF181" i="11" s="1"/>
  <c r="AH181" i="11" s="1"/>
  <c r="AE180" i="11"/>
  <c r="AG180" i="11" s="1"/>
  <c r="AD180" i="11"/>
  <c r="AE179" i="11"/>
  <c r="AG179" i="11" s="1"/>
  <c r="AD179" i="11"/>
  <c r="AF179" i="11" s="1"/>
  <c r="AH179" i="11" s="1"/>
  <c r="AE178" i="11"/>
  <c r="AG178" i="11" s="1"/>
  <c r="AD178" i="11"/>
  <c r="AE177" i="11"/>
  <c r="AD177" i="11"/>
  <c r="AF177" i="11" s="1"/>
  <c r="AH177" i="11" s="1"/>
  <c r="AE176" i="11"/>
  <c r="AG176" i="11" s="1"/>
  <c r="AD176" i="11"/>
  <c r="AE175" i="11"/>
  <c r="AG175" i="11" s="1"/>
  <c r="AD175" i="11"/>
  <c r="AF175" i="11" s="1"/>
  <c r="AH175" i="11" s="1"/>
  <c r="AE174" i="11"/>
  <c r="AG174" i="11" s="1"/>
  <c r="AD174" i="11"/>
  <c r="AE173" i="11"/>
  <c r="AG173" i="11" s="1"/>
  <c r="AD173" i="11"/>
  <c r="AF173" i="11" s="1"/>
  <c r="AH173" i="11" s="1"/>
  <c r="AE172" i="11"/>
  <c r="AG172" i="11" s="1"/>
  <c r="AD172" i="11"/>
  <c r="AE171" i="11"/>
  <c r="AG171" i="11" s="1"/>
  <c r="AD171" i="11"/>
  <c r="AF171" i="11" s="1"/>
  <c r="AH171" i="11" s="1"/>
  <c r="AE170" i="11"/>
  <c r="AG170" i="11" s="1"/>
  <c r="AD170" i="11"/>
  <c r="AE169" i="11"/>
  <c r="AG169" i="11" s="1"/>
  <c r="AD169" i="11"/>
  <c r="AF169" i="11" s="1"/>
  <c r="AH169" i="11" s="1"/>
  <c r="AE168" i="11"/>
  <c r="AG168" i="11" s="1"/>
  <c r="AD168" i="11"/>
  <c r="AF168" i="11" s="1"/>
  <c r="AH168" i="11" s="1"/>
  <c r="AE167" i="11"/>
  <c r="AD167" i="11"/>
  <c r="AF167" i="11" s="1"/>
  <c r="AH167" i="11" s="1"/>
  <c r="AE166" i="11"/>
  <c r="AG166" i="11" s="1"/>
  <c r="AD166" i="11"/>
  <c r="AF166" i="11" s="1"/>
  <c r="AH166" i="11" s="1"/>
  <c r="AE165" i="11"/>
  <c r="AG165" i="11" s="1"/>
  <c r="AD165" i="11"/>
  <c r="AF165" i="11" s="1"/>
  <c r="AH165" i="11" s="1"/>
  <c r="AE164" i="11"/>
  <c r="AG164" i="11" s="1"/>
  <c r="AD164" i="11"/>
  <c r="AF164" i="11" s="1"/>
  <c r="AH164" i="11" s="1"/>
  <c r="AE163" i="11"/>
  <c r="AG163" i="11" s="1"/>
  <c r="AD163" i="11"/>
  <c r="AF163" i="11" s="1"/>
  <c r="AH163" i="11" s="1"/>
  <c r="AE162" i="11"/>
  <c r="AG162" i="11" s="1"/>
  <c r="AD162" i="11"/>
  <c r="AF162" i="11" s="1"/>
  <c r="AH162" i="11" s="1"/>
  <c r="AE161" i="11"/>
  <c r="AG161" i="11" s="1"/>
  <c r="AD161" i="11"/>
  <c r="AF161" i="11" s="1"/>
  <c r="AH161" i="11" s="1"/>
  <c r="AE160" i="11"/>
  <c r="AG160" i="11" s="1"/>
  <c r="AD160" i="11"/>
  <c r="AE159" i="11"/>
  <c r="AG159" i="11" s="1"/>
  <c r="AD159" i="11"/>
  <c r="AF159" i="11" s="1"/>
  <c r="AH159" i="11" s="1"/>
  <c r="AE158" i="11"/>
  <c r="AG158" i="11" s="1"/>
  <c r="AD158" i="11"/>
  <c r="AE157" i="11"/>
  <c r="AD157" i="11"/>
  <c r="AF157" i="11" s="1"/>
  <c r="AH157" i="11" s="1"/>
  <c r="AE156" i="11"/>
  <c r="AG156" i="11" s="1"/>
  <c r="AD156" i="11"/>
  <c r="AE155" i="11"/>
  <c r="AD155" i="11"/>
  <c r="AF155" i="11" s="1"/>
  <c r="AH155" i="11" s="1"/>
  <c r="AE154" i="11"/>
  <c r="AG154" i="11" s="1"/>
  <c r="AD154" i="11"/>
  <c r="AE153" i="11"/>
  <c r="AG153" i="11" s="1"/>
  <c r="AD153" i="11"/>
  <c r="AF153" i="11" s="1"/>
  <c r="AH153" i="11" s="1"/>
  <c r="AE152" i="11"/>
  <c r="AG152" i="11" s="1"/>
  <c r="AD152" i="11"/>
  <c r="AE151" i="11"/>
  <c r="AG151" i="11" s="1"/>
  <c r="AD151" i="11"/>
  <c r="AF151" i="11" s="1"/>
  <c r="AH151" i="11" s="1"/>
  <c r="AE150" i="11"/>
  <c r="AG150" i="11" s="1"/>
  <c r="AD150" i="11"/>
  <c r="AE149" i="11"/>
  <c r="AG149" i="11" s="1"/>
  <c r="AD149" i="11"/>
  <c r="AF149" i="11" s="1"/>
  <c r="AH149" i="11" s="1"/>
  <c r="AE148" i="11"/>
  <c r="AG148" i="11" s="1"/>
  <c r="AD148" i="11"/>
  <c r="AE147" i="11"/>
  <c r="AD147" i="11"/>
  <c r="AE146" i="11"/>
  <c r="AG146" i="11" s="1"/>
  <c r="AD146" i="11"/>
  <c r="AE145" i="11"/>
  <c r="AD145" i="11"/>
  <c r="AF145" i="11" s="1"/>
  <c r="AH145" i="11" s="1"/>
  <c r="AE144" i="11"/>
  <c r="AG144" i="11" s="1"/>
  <c r="AD144" i="11"/>
  <c r="AE143" i="11"/>
  <c r="AG143" i="11" s="1"/>
  <c r="AD143" i="11"/>
  <c r="AF143" i="11" s="1"/>
  <c r="AH143" i="11" s="1"/>
  <c r="AE142" i="11"/>
  <c r="AG142" i="11" s="1"/>
  <c r="AD142" i="11"/>
  <c r="AE141" i="11"/>
  <c r="AG141" i="11" s="1"/>
  <c r="AD141" i="11"/>
  <c r="AF141" i="11" s="1"/>
  <c r="AH141" i="11" s="1"/>
  <c r="AE140" i="11"/>
  <c r="AG140" i="11" s="1"/>
  <c r="AD140" i="11"/>
  <c r="AE139" i="11"/>
  <c r="AG139" i="11" s="1"/>
  <c r="AD139" i="11"/>
  <c r="AF139" i="11" s="1"/>
  <c r="AH139" i="11" s="1"/>
  <c r="AE138" i="11"/>
  <c r="AG138" i="11" s="1"/>
  <c r="AD138" i="11"/>
  <c r="AE137" i="11"/>
  <c r="AD137" i="11"/>
  <c r="AF137" i="11" s="1"/>
  <c r="AH137" i="11" s="1"/>
  <c r="AE136" i="11"/>
  <c r="AG136" i="11" s="1"/>
  <c r="AD136" i="11"/>
  <c r="AE135" i="11"/>
  <c r="AG135" i="11" s="1"/>
  <c r="AD135" i="11"/>
  <c r="AF135" i="11" s="1"/>
  <c r="AH135" i="11" s="1"/>
  <c r="AE134" i="11"/>
  <c r="AG134" i="11" s="1"/>
  <c r="AD134" i="11"/>
  <c r="AE133" i="11"/>
  <c r="AD133" i="11"/>
  <c r="AF133" i="11" s="1"/>
  <c r="AH133" i="11" s="1"/>
  <c r="AE132" i="11"/>
  <c r="AG132" i="11" s="1"/>
  <c r="AD132" i="11"/>
  <c r="AE131" i="11"/>
  <c r="AG131" i="11" s="1"/>
  <c r="AD131" i="11"/>
  <c r="AF131" i="11" s="1"/>
  <c r="AH131" i="11" s="1"/>
  <c r="AE130" i="11"/>
  <c r="AG130" i="11" s="1"/>
  <c r="AD130" i="11"/>
  <c r="AE129" i="11"/>
  <c r="AG129" i="11" s="1"/>
  <c r="AD129" i="11"/>
  <c r="AF129" i="11" s="1"/>
  <c r="AH129" i="11" s="1"/>
  <c r="AE128" i="11"/>
  <c r="AG128" i="11" s="1"/>
  <c r="AD128" i="11"/>
  <c r="AE127" i="11"/>
  <c r="AG127" i="11" s="1"/>
  <c r="AD127" i="11"/>
  <c r="AE126" i="11"/>
  <c r="AG126" i="11" s="1"/>
  <c r="AD126" i="11"/>
  <c r="AE125" i="11"/>
  <c r="AG125" i="11" s="1"/>
  <c r="AD125" i="11"/>
  <c r="AF125" i="11" s="1"/>
  <c r="AH125" i="11" s="1"/>
  <c r="AE124" i="11"/>
  <c r="AG124" i="11" s="1"/>
  <c r="AD124" i="11"/>
  <c r="AE123" i="11"/>
  <c r="AG123" i="11" s="1"/>
  <c r="AD123" i="11"/>
  <c r="AF123" i="11" s="1"/>
  <c r="AH123" i="11" s="1"/>
  <c r="AE122" i="11"/>
  <c r="AG122" i="11" s="1"/>
  <c r="AD122" i="11"/>
  <c r="AE121" i="11"/>
  <c r="AG121" i="11" s="1"/>
  <c r="AD121" i="11"/>
  <c r="AF121" i="11" s="1"/>
  <c r="AH121" i="11" s="1"/>
  <c r="AE120" i="11"/>
  <c r="AG120" i="11" s="1"/>
  <c r="AD120" i="11"/>
  <c r="AE119" i="11"/>
  <c r="AG119" i="11" s="1"/>
  <c r="AD119" i="11"/>
  <c r="AF119" i="11" s="1"/>
  <c r="AH119" i="11" s="1"/>
  <c r="AE118" i="11"/>
  <c r="AG118" i="11" s="1"/>
  <c r="AD118" i="11"/>
  <c r="AE117" i="11"/>
  <c r="AD117" i="11"/>
  <c r="AF117" i="11" s="1"/>
  <c r="AH117" i="11" s="1"/>
  <c r="AE116" i="11"/>
  <c r="AG116" i="11" s="1"/>
  <c r="AD116" i="11"/>
  <c r="AE115" i="11"/>
  <c r="AD115" i="11"/>
  <c r="AF115" i="11" s="1"/>
  <c r="AH115" i="11" s="1"/>
  <c r="AE114" i="11"/>
  <c r="AG114" i="11" s="1"/>
  <c r="AD114" i="11"/>
  <c r="AE113" i="11"/>
  <c r="AD113" i="11"/>
  <c r="AF113" i="11" s="1"/>
  <c r="AH113" i="11" s="1"/>
  <c r="AE112" i="11"/>
  <c r="AG112" i="11" s="1"/>
  <c r="AD112" i="11"/>
  <c r="AE111" i="11"/>
  <c r="AG111" i="11" s="1"/>
  <c r="AD111" i="11"/>
  <c r="AF111" i="11" s="1"/>
  <c r="AH111" i="11" s="1"/>
  <c r="AE110" i="11"/>
  <c r="AG110" i="11" s="1"/>
  <c r="AD110" i="11"/>
  <c r="AE109" i="11"/>
  <c r="AG109" i="11" s="1"/>
  <c r="AD109" i="11"/>
  <c r="AF109" i="11" s="1"/>
  <c r="AH109" i="11" s="1"/>
  <c r="AE108" i="11"/>
  <c r="AG108" i="11" s="1"/>
  <c r="AD108" i="11"/>
  <c r="AE107" i="11"/>
  <c r="AD107" i="11"/>
  <c r="AE106" i="11"/>
  <c r="AG106" i="11" s="1"/>
  <c r="AD106" i="11"/>
  <c r="AE105" i="11"/>
  <c r="AG105" i="11" s="1"/>
  <c r="AD105" i="11"/>
  <c r="AF105" i="11" s="1"/>
  <c r="AH105" i="11" s="1"/>
  <c r="AE104" i="11"/>
  <c r="AG104" i="11" s="1"/>
  <c r="AD104" i="11"/>
  <c r="AE103" i="11"/>
  <c r="AG103" i="11" s="1"/>
  <c r="AD103" i="11"/>
  <c r="AF103" i="11" s="1"/>
  <c r="AH103" i="11" s="1"/>
  <c r="AE102" i="11"/>
  <c r="AG102" i="11" s="1"/>
  <c r="AD102" i="11"/>
  <c r="AE101" i="11"/>
  <c r="AG101" i="11" s="1"/>
  <c r="AD101" i="11"/>
  <c r="AF101" i="11" s="1"/>
  <c r="AH101" i="11" s="1"/>
  <c r="AE100" i="11"/>
  <c r="AG100" i="11" s="1"/>
  <c r="AD100" i="11"/>
  <c r="AE99" i="11"/>
  <c r="AG99" i="11" s="1"/>
  <c r="AD99" i="11"/>
  <c r="AF99" i="11" s="1"/>
  <c r="AH99" i="11" s="1"/>
  <c r="AE98" i="11"/>
  <c r="AG98" i="11" s="1"/>
  <c r="AD98" i="11"/>
  <c r="AE97" i="11"/>
  <c r="AD97" i="11"/>
  <c r="AF97" i="11" s="1"/>
  <c r="AH97" i="11" s="1"/>
  <c r="AE96" i="11"/>
  <c r="AG96" i="11" s="1"/>
  <c r="AD96" i="11"/>
  <c r="AE95" i="11"/>
  <c r="AG95" i="11" s="1"/>
  <c r="AD95" i="11"/>
  <c r="AF95" i="11" s="1"/>
  <c r="AH95" i="11" s="1"/>
  <c r="AE94" i="11"/>
  <c r="AG94" i="11" s="1"/>
  <c r="AD94" i="11"/>
  <c r="AE93" i="11"/>
  <c r="AG93" i="11" s="1"/>
  <c r="AD93" i="11"/>
  <c r="AF93" i="11" s="1"/>
  <c r="AH93" i="11" s="1"/>
  <c r="AE92" i="11"/>
  <c r="AG92" i="11" s="1"/>
  <c r="AD92" i="11"/>
  <c r="AE91" i="11"/>
  <c r="AG91" i="11" s="1"/>
  <c r="AD91" i="11"/>
  <c r="AF91" i="11" s="1"/>
  <c r="AH91" i="11" s="1"/>
  <c r="AE90" i="11"/>
  <c r="AG90" i="11" s="1"/>
  <c r="AD90" i="11"/>
  <c r="AF90" i="11" s="1"/>
  <c r="AH90" i="11" s="1"/>
  <c r="AE89" i="11"/>
  <c r="AG89" i="11" s="1"/>
  <c r="AD89" i="11"/>
  <c r="AF89" i="11" s="1"/>
  <c r="AH89" i="11" s="1"/>
  <c r="AE88" i="11"/>
  <c r="AG88" i="11" s="1"/>
  <c r="AD88" i="11"/>
  <c r="AE87" i="11"/>
  <c r="AD87" i="11"/>
  <c r="AE86" i="11"/>
  <c r="AG86" i="11" s="1"/>
  <c r="AD86" i="11"/>
  <c r="AE85" i="11"/>
  <c r="AG85" i="11" s="1"/>
  <c r="AD85" i="11"/>
  <c r="AF85" i="11" s="1"/>
  <c r="AH85" i="11" s="1"/>
  <c r="AE84" i="11"/>
  <c r="AG84" i="11" s="1"/>
  <c r="AD84" i="11"/>
  <c r="AE83" i="11"/>
  <c r="AG83" i="11" s="1"/>
  <c r="AD83" i="11"/>
  <c r="AF83" i="11" s="1"/>
  <c r="AH83" i="11" s="1"/>
  <c r="AE82" i="11"/>
  <c r="AG82" i="11" s="1"/>
  <c r="AD82" i="11"/>
  <c r="AF82" i="11" s="1"/>
  <c r="AH82" i="11" s="1"/>
  <c r="AE81" i="11"/>
  <c r="AG81" i="11" s="1"/>
  <c r="AD81" i="11"/>
  <c r="AF81" i="11" s="1"/>
  <c r="AH81" i="11" s="1"/>
  <c r="AE80" i="11"/>
  <c r="AG80" i="11" s="1"/>
  <c r="AD80" i="11"/>
  <c r="AE79" i="11"/>
  <c r="AG79" i="11" s="1"/>
  <c r="AD79" i="11"/>
  <c r="AF79" i="11" s="1"/>
  <c r="AH79" i="11" s="1"/>
  <c r="AE78" i="11"/>
  <c r="AG78" i="11" s="1"/>
  <c r="AD78" i="11"/>
  <c r="AE77" i="11"/>
  <c r="AG77" i="11" s="1"/>
  <c r="AD77" i="11"/>
  <c r="AF77" i="11" s="1"/>
  <c r="AH77" i="11" s="1"/>
  <c r="AE76" i="11"/>
  <c r="AG76" i="11" s="1"/>
  <c r="AD76" i="11"/>
  <c r="AE75" i="11"/>
  <c r="AG75" i="11" s="1"/>
  <c r="AD75" i="11"/>
  <c r="AF75" i="11" s="1"/>
  <c r="AH75" i="11" s="1"/>
  <c r="AE74" i="11"/>
  <c r="AG74" i="11" s="1"/>
  <c r="AD74" i="11"/>
  <c r="AE73" i="11"/>
  <c r="AG73" i="11" s="1"/>
  <c r="AD73" i="11"/>
  <c r="AF73" i="11" s="1"/>
  <c r="AH73" i="11" s="1"/>
  <c r="AE72" i="11"/>
  <c r="AG72" i="11" s="1"/>
  <c r="AD72" i="11"/>
  <c r="AE71" i="11"/>
  <c r="AG71" i="11" s="1"/>
  <c r="AD71" i="11"/>
  <c r="AF71" i="11" s="1"/>
  <c r="AH71" i="11" s="1"/>
  <c r="AE70" i="11"/>
  <c r="AG70" i="11" s="1"/>
  <c r="AD70" i="11"/>
  <c r="AE69" i="11"/>
  <c r="AG69" i="11" s="1"/>
  <c r="AD69" i="11"/>
  <c r="AF69" i="11" s="1"/>
  <c r="AH69" i="11" s="1"/>
  <c r="AE68" i="11"/>
  <c r="AG68" i="11" s="1"/>
  <c r="AD68" i="11"/>
  <c r="AE67" i="11"/>
  <c r="AD67" i="11"/>
  <c r="AF67" i="11" s="1"/>
  <c r="AH67" i="11" s="1"/>
  <c r="AE66" i="11"/>
  <c r="AG66" i="11" s="1"/>
  <c r="AD66" i="11"/>
  <c r="AF66" i="11" s="1"/>
  <c r="AH66" i="11" s="1"/>
  <c r="AE65" i="11"/>
  <c r="AG65" i="11" s="1"/>
  <c r="AD65" i="11"/>
  <c r="AF65" i="11" s="1"/>
  <c r="AH65" i="11" s="1"/>
  <c r="AE64" i="11"/>
  <c r="AG64" i="11" s="1"/>
  <c r="AD64" i="11"/>
  <c r="AE63" i="11"/>
  <c r="AG63" i="11" s="1"/>
  <c r="AD63" i="11"/>
  <c r="AE62" i="11"/>
  <c r="AG62" i="11" s="1"/>
  <c r="AD62" i="11"/>
  <c r="AE61" i="11"/>
  <c r="AG61" i="11" s="1"/>
  <c r="AD61" i="11"/>
  <c r="AF61" i="11" s="1"/>
  <c r="AH61" i="11" s="1"/>
  <c r="AE60" i="11"/>
  <c r="AG60" i="11" s="1"/>
  <c r="AD60" i="11"/>
  <c r="AE59" i="11"/>
  <c r="AG59" i="11" s="1"/>
  <c r="AD59" i="11"/>
  <c r="AF59" i="11" s="1"/>
  <c r="AH59" i="11" s="1"/>
  <c r="AE58" i="11"/>
  <c r="AG58" i="11" s="1"/>
  <c r="AD58" i="11"/>
  <c r="AE57" i="11"/>
  <c r="AD57" i="11"/>
  <c r="AF57" i="11" s="1"/>
  <c r="AH57" i="11" s="1"/>
  <c r="AE56" i="11"/>
  <c r="AG56" i="11" s="1"/>
  <c r="AD56" i="11"/>
  <c r="AE55" i="11"/>
  <c r="AG55" i="11" s="1"/>
  <c r="AD55" i="11"/>
  <c r="AF55" i="11" s="1"/>
  <c r="AH55" i="11" s="1"/>
  <c r="AE54" i="11"/>
  <c r="AG54" i="11" s="1"/>
  <c r="AD54" i="11"/>
  <c r="AE53" i="11"/>
  <c r="AG53" i="11" s="1"/>
  <c r="AD53" i="11"/>
  <c r="AF53" i="11" s="1"/>
  <c r="AH53" i="11" s="1"/>
  <c r="AE52" i="11"/>
  <c r="AD52" i="11"/>
  <c r="AJ52" i="11" s="1"/>
  <c r="AE51" i="11"/>
  <c r="AG51" i="11" s="1"/>
  <c r="AD51" i="11"/>
  <c r="AF51" i="11" s="1"/>
  <c r="AH51" i="11" s="1"/>
  <c r="AE50" i="11"/>
  <c r="AG50" i="11" s="1"/>
  <c r="AD50" i="11"/>
  <c r="AE49" i="11"/>
  <c r="AG49" i="11" s="1"/>
  <c r="AD49" i="11"/>
  <c r="AF49" i="11" s="1"/>
  <c r="AH49" i="11" s="1"/>
  <c r="AE48" i="11"/>
  <c r="AG48" i="11" s="1"/>
  <c r="AD48" i="11"/>
  <c r="AE47" i="11"/>
  <c r="AD47" i="11"/>
  <c r="AE46" i="11"/>
  <c r="AG46" i="11" s="1"/>
  <c r="AD46" i="11"/>
  <c r="AE45" i="11"/>
  <c r="AD45" i="11"/>
  <c r="AF45" i="11" s="1"/>
  <c r="AH45" i="11" s="1"/>
  <c r="AE44" i="11"/>
  <c r="AG44" i="11" s="1"/>
  <c r="AD44" i="11"/>
  <c r="AF44" i="11" s="1"/>
  <c r="AH44" i="11" s="1"/>
  <c r="AE43" i="11"/>
  <c r="AG43" i="11" s="1"/>
  <c r="AD43" i="11"/>
  <c r="AF43" i="11" s="1"/>
  <c r="AH43" i="11" s="1"/>
  <c r="AE42" i="11"/>
  <c r="AG42" i="11" s="1"/>
  <c r="AD42" i="11"/>
  <c r="AE41" i="11"/>
  <c r="AG41" i="11" s="1"/>
  <c r="AD41" i="11"/>
  <c r="AF41" i="11" s="1"/>
  <c r="AH41" i="11" s="1"/>
  <c r="AE40" i="11"/>
  <c r="AG40" i="11" s="1"/>
  <c r="AD40" i="11"/>
  <c r="AF40" i="11" s="1"/>
  <c r="AH40" i="11" s="1"/>
  <c r="AE39" i="11"/>
  <c r="AG39" i="11" s="1"/>
  <c r="AD39" i="11"/>
  <c r="AF39" i="11" s="1"/>
  <c r="AH39" i="11" s="1"/>
  <c r="AE38" i="11"/>
  <c r="AG38" i="11" s="1"/>
  <c r="AD38" i="11"/>
  <c r="AE37" i="11"/>
  <c r="AD37" i="11"/>
  <c r="AF37" i="11" s="1"/>
  <c r="AH37" i="11" s="1"/>
  <c r="AE36" i="11"/>
  <c r="AG36" i="11" s="1"/>
  <c r="AD36" i="11"/>
  <c r="AE35" i="11"/>
  <c r="AD35" i="11"/>
  <c r="AF35" i="11" s="1"/>
  <c r="AH35" i="11" s="1"/>
  <c r="AE34" i="11"/>
  <c r="AG34" i="11" s="1"/>
  <c r="AD34" i="11"/>
  <c r="AE33" i="11"/>
  <c r="AD33" i="11"/>
  <c r="AF33" i="11" s="1"/>
  <c r="AH33" i="11" s="1"/>
  <c r="AE32" i="11"/>
  <c r="AG32" i="11" s="1"/>
  <c r="AD32" i="11"/>
  <c r="AE31" i="11"/>
  <c r="AG31" i="11" s="1"/>
  <c r="AD31" i="11"/>
  <c r="AF31" i="11" s="1"/>
  <c r="AH31" i="11" s="1"/>
  <c r="AE30" i="11"/>
  <c r="AG30" i="11" s="1"/>
  <c r="AD30" i="11"/>
  <c r="AE29" i="11"/>
  <c r="AG29" i="11" s="1"/>
  <c r="AD29" i="11"/>
  <c r="AF29" i="11" s="1"/>
  <c r="AH29" i="11" s="1"/>
  <c r="AE28" i="11"/>
  <c r="AG28" i="11" s="1"/>
  <c r="AD28" i="11"/>
  <c r="AF28" i="11" s="1"/>
  <c r="AH28" i="11" s="1"/>
  <c r="AE27" i="11"/>
  <c r="AD27" i="11"/>
  <c r="AF27" i="11" s="1"/>
  <c r="AH27" i="11" s="1"/>
  <c r="AE26" i="11"/>
  <c r="AG26" i="11" s="1"/>
  <c r="AD26" i="11"/>
  <c r="AE25" i="11"/>
  <c r="AG25" i="11" s="1"/>
  <c r="AD25" i="11"/>
  <c r="AF25" i="11" s="1"/>
  <c r="AH25" i="11" s="1"/>
  <c r="AE24" i="11"/>
  <c r="AG24" i="11" s="1"/>
  <c r="AD24" i="11"/>
  <c r="AE23" i="11"/>
  <c r="AG23" i="11" s="1"/>
  <c r="AD23" i="11"/>
  <c r="AF23" i="11" s="1"/>
  <c r="AH23" i="11" s="1"/>
  <c r="AE22" i="11"/>
  <c r="AG22" i="11" s="1"/>
  <c r="AD22" i="11"/>
  <c r="AE21" i="11"/>
  <c r="AG21" i="11" s="1"/>
  <c r="AD21" i="11"/>
  <c r="AE20" i="11"/>
  <c r="AG20" i="11" s="1"/>
  <c r="AD20" i="11"/>
  <c r="AF20" i="11" s="1"/>
  <c r="AH20" i="11" s="1"/>
  <c r="AE19" i="11"/>
  <c r="AG19" i="11" s="1"/>
  <c r="AD19" i="11"/>
  <c r="AF19" i="11" s="1"/>
  <c r="AH19" i="11" s="1"/>
  <c r="AE18" i="11"/>
  <c r="AG18" i="11" s="1"/>
  <c r="AE17" i="11"/>
  <c r="AG17" i="11" s="1"/>
  <c r="AD17" i="11"/>
  <c r="AF17" i="11" s="1"/>
  <c r="AH17" i="11" s="1"/>
  <c r="AG267" i="11"/>
  <c r="AG257" i="11"/>
  <c r="AG255" i="11"/>
  <c r="AG253" i="11"/>
  <c r="AF247" i="11"/>
  <c r="AH247" i="11" s="1"/>
  <c r="AG247" i="11"/>
  <c r="AG243" i="11"/>
  <c r="AG227" i="11"/>
  <c r="AF225" i="11"/>
  <c r="AH225" i="11" s="1"/>
  <c r="AG225" i="11"/>
  <c r="AG223" i="11"/>
  <c r="AG217" i="11"/>
  <c r="AG215" i="11"/>
  <c r="AG213" i="11"/>
  <c r="AG197" i="11"/>
  <c r="AF187" i="11"/>
  <c r="AH187" i="11" s="1"/>
  <c r="AG187" i="11"/>
  <c r="AG185" i="11"/>
  <c r="AG177" i="11"/>
  <c r="AG167" i="11"/>
  <c r="AG157" i="11"/>
  <c r="AG155" i="11"/>
  <c r="AF147" i="11"/>
  <c r="AH147" i="11" s="1"/>
  <c r="AG147" i="11"/>
  <c r="AG145" i="11"/>
  <c r="AG137" i="11"/>
  <c r="AG133" i="11"/>
  <c r="AF127" i="11"/>
  <c r="AH127" i="11" s="1"/>
  <c r="AG117" i="11"/>
  <c r="AG115" i="11"/>
  <c r="AG113" i="11"/>
  <c r="AF107" i="11"/>
  <c r="AH107" i="11" s="1"/>
  <c r="AG107" i="11"/>
  <c r="AG97" i="11"/>
  <c r="AF87" i="11"/>
  <c r="AH87" i="11" s="1"/>
  <c r="AG87" i="11"/>
  <c r="AG67" i="11"/>
  <c r="AG57" i="11"/>
  <c r="AF47" i="11"/>
  <c r="AH47" i="11" s="1"/>
  <c r="AG47" i="11"/>
  <c r="AG45" i="11"/>
  <c r="AG37" i="11"/>
  <c r="AG35" i="11"/>
  <c r="AG33" i="11"/>
  <c r="AG27" i="11"/>
  <c r="AE16" i="11"/>
  <c r="AG16" i="11" s="1"/>
  <c r="AF21" i="11" l="1"/>
  <c r="AH21" i="11" s="1"/>
  <c r="AQ23" i="11"/>
  <c r="AF98" i="11"/>
  <c r="AH98" i="11" s="1"/>
  <c r="AF170" i="11"/>
  <c r="AH170" i="11" s="1"/>
  <c r="AF184" i="11"/>
  <c r="AF78" i="11"/>
  <c r="AH78" i="11" s="1"/>
  <c r="AF254" i="11"/>
  <c r="AH254" i="11" s="1"/>
  <c r="AF74" i="11"/>
  <c r="AF94" i="11"/>
  <c r="AH94" i="11" s="1"/>
  <c r="AF172" i="11"/>
  <c r="AH172" i="11" s="1"/>
  <c r="AF24" i="11"/>
  <c r="AH24" i="11" s="1"/>
  <c r="AF256" i="11"/>
  <c r="AF36" i="11"/>
  <c r="AH36" i="11" s="1"/>
  <c r="AF32" i="11"/>
  <c r="AH32" i="11" s="1"/>
  <c r="AF48" i="11"/>
  <c r="AH48" i="11" s="1"/>
  <c r="AF70" i="11"/>
  <c r="AH70" i="11" s="1"/>
  <c r="AF86" i="11"/>
  <c r="AF204" i="11"/>
  <c r="AH204" i="11" s="1"/>
  <c r="AF210" i="11"/>
  <c r="AH210" i="11" s="1"/>
  <c r="AF212" i="11"/>
  <c r="AH212" i="11" s="1"/>
  <c r="AF222" i="11"/>
  <c r="AF242" i="11"/>
  <c r="AH242" i="11" s="1"/>
  <c r="AF258" i="11"/>
  <c r="AH258" i="11" s="1"/>
  <c r="AF260" i="11"/>
  <c r="AH260" i="11" s="1"/>
  <c r="AF64" i="11"/>
  <c r="AH64" i="11" s="1"/>
  <c r="AF68" i="11"/>
  <c r="AH68" i="11" s="1"/>
  <c r="AF72" i="11"/>
  <c r="AH72" i="11" s="1"/>
  <c r="AF76" i="11"/>
  <c r="AF80" i="11"/>
  <c r="AF84" i="11"/>
  <c r="AH84" i="11" s="1"/>
  <c r="AF88" i="11"/>
  <c r="AH88" i="11" s="1"/>
  <c r="AF92" i="11"/>
  <c r="AF96" i="11"/>
  <c r="AF100" i="11"/>
  <c r="AH100" i="11" s="1"/>
  <c r="AF102" i="11"/>
  <c r="AH102" i="11" s="1"/>
  <c r="AF104" i="11"/>
  <c r="AF106" i="11"/>
  <c r="AF108" i="11"/>
  <c r="AH108" i="11" s="1"/>
  <c r="AF110" i="11"/>
  <c r="AH110" i="11" s="1"/>
  <c r="AF112" i="11"/>
  <c r="AF114" i="11"/>
  <c r="AF116" i="11"/>
  <c r="AH116" i="11" s="1"/>
  <c r="AF118" i="11"/>
  <c r="AH118" i="11" s="1"/>
  <c r="AF120" i="11"/>
  <c r="AF122" i="11"/>
  <c r="AF124" i="11"/>
  <c r="AH124" i="11" s="1"/>
  <c r="AF126" i="11"/>
  <c r="AH126" i="11" s="1"/>
  <c r="AF128" i="11"/>
  <c r="AF130" i="11"/>
  <c r="AF132" i="11"/>
  <c r="AH132" i="11" s="1"/>
  <c r="AF134" i="11"/>
  <c r="AH134" i="11" s="1"/>
  <c r="AF136" i="11"/>
  <c r="AF138" i="11"/>
  <c r="AF140" i="11"/>
  <c r="AH140" i="11" s="1"/>
  <c r="AF142" i="11"/>
  <c r="AH142" i="11" s="1"/>
  <c r="AF144" i="11"/>
  <c r="AF146" i="11"/>
  <c r="AF148" i="11"/>
  <c r="AH148" i="11" s="1"/>
  <c r="AF150" i="11"/>
  <c r="AH150" i="11" s="1"/>
  <c r="AF152" i="11"/>
  <c r="AH152" i="11" s="1"/>
  <c r="AF154" i="11"/>
  <c r="AH154" i="11" s="1"/>
  <c r="AF156" i="11"/>
  <c r="AH156" i="11" s="1"/>
  <c r="AF158" i="11"/>
  <c r="AH158" i="11" s="1"/>
  <c r="AF182" i="11"/>
  <c r="AH182" i="11" s="1"/>
  <c r="AF186" i="11"/>
  <c r="AH186" i="11" s="1"/>
  <c r="AF188" i="11"/>
  <c r="AH188" i="11" s="1"/>
  <c r="AF190" i="11"/>
  <c r="AH190" i="11" s="1"/>
  <c r="AF192" i="11"/>
  <c r="AF194" i="11"/>
  <c r="AF216" i="11"/>
  <c r="AH216" i="11" s="1"/>
  <c r="AF238" i="11"/>
  <c r="AH238" i="11" s="1"/>
  <c r="AF252" i="11"/>
  <c r="AH252" i="11" s="1"/>
  <c r="AF54" i="11"/>
  <c r="AH54" i="11" s="1"/>
  <c r="AF58" i="11"/>
  <c r="AH58" i="11" s="1"/>
  <c r="AF202" i="11"/>
  <c r="AH202" i="11" s="1"/>
  <c r="AF208" i="11"/>
  <c r="AF230" i="11"/>
  <c r="AH230" i="11" s="1"/>
  <c r="AF232" i="11"/>
  <c r="AH232" i="11" s="1"/>
  <c r="AF234" i="11"/>
  <c r="AH234" i="11" s="1"/>
  <c r="AF244" i="11"/>
  <c r="AF250" i="11"/>
  <c r="AH250" i="11" s="1"/>
  <c r="AF224" i="11"/>
  <c r="AH224" i="11" s="1"/>
  <c r="AF226" i="11"/>
  <c r="AH226" i="11" s="1"/>
  <c r="AF18" i="11"/>
  <c r="AF22" i="11"/>
  <c r="AH22" i="11" s="1"/>
  <c r="AF26" i="11"/>
  <c r="AH26" i="11" s="1"/>
  <c r="AF30" i="11"/>
  <c r="AH30" i="11" s="1"/>
  <c r="AF34" i="11"/>
  <c r="AH34" i="11" s="1"/>
  <c r="AF38" i="11"/>
  <c r="AH38" i="11" s="1"/>
  <c r="AF42" i="11"/>
  <c r="AH42" i="11" s="1"/>
  <c r="AF46" i="11"/>
  <c r="AH46" i="11" s="1"/>
  <c r="AF50" i="11"/>
  <c r="AH50" i="11" s="1"/>
  <c r="AF52" i="11"/>
  <c r="AH52" i="11" s="1"/>
  <c r="AF56" i="11"/>
  <c r="AH56" i="11" s="1"/>
  <c r="AF60" i="11"/>
  <c r="AH60" i="11" s="1"/>
  <c r="AF176" i="11"/>
  <c r="AF198" i="11"/>
  <c r="AF264" i="11"/>
  <c r="AH264" i="11" s="1"/>
  <c r="AA16" i="11"/>
  <c r="AA17" i="11"/>
  <c r="AA18" i="11"/>
  <c r="AA19" i="11"/>
  <c r="O16" i="11"/>
  <c r="R16" i="11"/>
  <c r="U16" i="11"/>
  <c r="X16" i="11"/>
  <c r="P16" i="11"/>
  <c r="S16" i="11"/>
  <c r="V16" i="11"/>
  <c r="Y16" i="11"/>
  <c r="AB16" i="11"/>
  <c r="AD16" i="11"/>
  <c r="O17" i="11"/>
  <c r="R17" i="11"/>
  <c r="U17" i="11"/>
  <c r="X17" i="11"/>
  <c r="P17" i="11"/>
  <c r="S17" i="11"/>
  <c r="V17" i="11"/>
  <c r="Y17" i="11"/>
  <c r="AB17" i="11"/>
  <c r="O18" i="11"/>
  <c r="R18" i="11"/>
  <c r="U18" i="11"/>
  <c r="X18" i="11"/>
  <c r="P18" i="11"/>
  <c r="S18" i="11"/>
  <c r="V18" i="11"/>
  <c r="Y18" i="11"/>
  <c r="AB18" i="11"/>
  <c r="O19" i="11"/>
  <c r="R19" i="11"/>
  <c r="U19" i="11"/>
  <c r="X19" i="11"/>
  <c r="P19" i="11"/>
  <c r="S19" i="11"/>
  <c r="V19" i="11"/>
  <c r="Y19" i="11"/>
  <c r="AB19" i="11"/>
  <c r="O20" i="11"/>
  <c r="R20" i="11"/>
  <c r="U20" i="11"/>
  <c r="X20" i="11"/>
  <c r="P20" i="11"/>
  <c r="S20" i="11"/>
  <c r="V20" i="11"/>
  <c r="Y20" i="11"/>
  <c r="AA20" i="11"/>
  <c r="AB20" i="11"/>
  <c r="O21" i="11"/>
  <c r="R21" i="11"/>
  <c r="U21" i="11"/>
  <c r="X21" i="11"/>
  <c r="P21" i="11"/>
  <c r="S21" i="11"/>
  <c r="V21" i="11"/>
  <c r="Y21" i="11"/>
  <c r="AA21" i="11"/>
  <c r="AB21" i="11"/>
  <c r="O22" i="11"/>
  <c r="R22" i="11"/>
  <c r="U22" i="11"/>
  <c r="X22" i="11"/>
  <c r="P22" i="11"/>
  <c r="S22" i="11"/>
  <c r="V22" i="11"/>
  <c r="Y22" i="11"/>
  <c r="AA22" i="11"/>
  <c r="AB22" i="11"/>
  <c r="O23" i="11"/>
  <c r="R23" i="11"/>
  <c r="U23" i="11"/>
  <c r="X23" i="11"/>
  <c r="P23" i="11"/>
  <c r="S23" i="11"/>
  <c r="V23" i="11"/>
  <c r="Y23" i="11"/>
  <c r="AA23" i="11"/>
  <c r="AB23" i="11"/>
  <c r="O24" i="11"/>
  <c r="R24" i="11"/>
  <c r="U24" i="11"/>
  <c r="X24" i="11"/>
  <c r="P24" i="11"/>
  <c r="S24" i="11"/>
  <c r="V24" i="11"/>
  <c r="Y24" i="11"/>
  <c r="AA24" i="11"/>
  <c r="AB24" i="11"/>
  <c r="O25" i="11"/>
  <c r="R25" i="11"/>
  <c r="U25" i="11"/>
  <c r="X25" i="11"/>
  <c r="P25" i="11"/>
  <c r="S25" i="11"/>
  <c r="V25" i="11"/>
  <c r="Y25" i="11"/>
  <c r="AA25" i="11"/>
  <c r="AB25" i="11"/>
  <c r="O26" i="11"/>
  <c r="R26" i="11"/>
  <c r="U26" i="11"/>
  <c r="X26" i="11"/>
  <c r="P26" i="11"/>
  <c r="S26" i="11"/>
  <c r="V26" i="11"/>
  <c r="Y26" i="11"/>
  <c r="AA26" i="11"/>
  <c r="AB26" i="11"/>
  <c r="O27" i="11"/>
  <c r="R27" i="11"/>
  <c r="U27" i="11"/>
  <c r="X27" i="11"/>
  <c r="P27" i="11"/>
  <c r="S27" i="11"/>
  <c r="V27" i="11"/>
  <c r="Y27" i="11"/>
  <c r="AA27" i="11"/>
  <c r="AB27" i="11"/>
  <c r="O28" i="11"/>
  <c r="R28" i="11"/>
  <c r="U28" i="11"/>
  <c r="X28" i="11"/>
  <c r="P28" i="11"/>
  <c r="S28" i="11"/>
  <c r="V28" i="11"/>
  <c r="Y28" i="11"/>
  <c r="AA28" i="11"/>
  <c r="AB28" i="11"/>
  <c r="O29" i="11"/>
  <c r="R29" i="11"/>
  <c r="U29" i="11"/>
  <c r="X29" i="11"/>
  <c r="P29" i="11"/>
  <c r="S29" i="11"/>
  <c r="V29" i="11"/>
  <c r="Y29" i="11"/>
  <c r="AA29" i="11"/>
  <c r="AB29" i="11"/>
  <c r="O30" i="11"/>
  <c r="R30" i="11"/>
  <c r="U30" i="11"/>
  <c r="X30" i="11"/>
  <c r="P30" i="11"/>
  <c r="S30" i="11"/>
  <c r="V30" i="11"/>
  <c r="Y30" i="11"/>
  <c r="AA30" i="11"/>
  <c r="AB30" i="11"/>
  <c r="O31" i="11"/>
  <c r="R31" i="11"/>
  <c r="U31" i="11"/>
  <c r="X31" i="11"/>
  <c r="P31" i="11"/>
  <c r="S31" i="11"/>
  <c r="V31" i="11"/>
  <c r="Y31" i="11"/>
  <c r="AA31" i="11"/>
  <c r="AB31" i="11"/>
  <c r="O32" i="11"/>
  <c r="R32" i="11"/>
  <c r="U32" i="11"/>
  <c r="X32" i="11"/>
  <c r="P32" i="11"/>
  <c r="S32" i="11"/>
  <c r="V32" i="11"/>
  <c r="Y32" i="11"/>
  <c r="AA32" i="11"/>
  <c r="AB32" i="11"/>
  <c r="O33" i="11"/>
  <c r="R33" i="11"/>
  <c r="U33" i="11"/>
  <c r="X33" i="11"/>
  <c r="P33" i="11"/>
  <c r="S33" i="11"/>
  <c r="V33" i="11"/>
  <c r="Y33" i="11"/>
  <c r="AA33" i="11"/>
  <c r="AB33" i="11"/>
  <c r="O34" i="11"/>
  <c r="R34" i="11"/>
  <c r="U34" i="11"/>
  <c r="X34" i="11"/>
  <c r="P34" i="11"/>
  <c r="S34" i="11"/>
  <c r="V34" i="11"/>
  <c r="Y34" i="11"/>
  <c r="AA34" i="11"/>
  <c r="AB34" i="11"/>
  <c r="O35" i="11"/>
  <c r="R35" i="11"/>
  <c r="U35" i="11"/>
  <c r="X35" i="11"/>
  <c r="P35" i="11"/>
  <c r="S35" i="11"/>
  <c r="V35" i="11"/>
  <c r="Y35" i="11"/>
  <c r="AA35" i="11"/>
  <c r="AB35" i="11"/>
  <c r="O36" i="11"/>
  <c r="R36" i="11"/>
  <c r="U36" i="11"/>
  <c r="X36" i="11"/>
  <c r="P36" i="11"/>
  <c r="S36" i="11"/>
  <c r="V36" i="11"/>
  <c r="Y36" i="11"/>
  <c r="AA36" i="11"/>
  <c r="AB36" i="11"/>
  <c r="O37" i="11"/>
  <c r="R37" i="11"/>
  <c r="U37" i="11"/>
  <c r="X37" i="11"/>
  <c r="P37" i="11"/>
  <c r="S37" i="11"/>
  <c r="V37" i="11"/>
  <c r="Y37" i="11"/>
  <c r="AA37" i="11"/>
  <c r="AB37" i="11"/>
  <c r="O38" i="11"/>
  <c r="R38" i="11"/>
  <c r="U38" i="11"/>
  <c r="X38" i="11"/>
  <c r="P38" i="11"/>
  <c r="S38" i="11"/>
  <c r="V38" i="11"/>
  <c r="Y38" i="11"/>
  <c r="AA38" i="11"/>
  <c r="AB38" i="11"/>
  <c r="O39" i="11"/>
  <c r="R39" i="11"/>
  <c r="U39" i="11"/>
  <c r="X39" i="11"/>
  <c r="P39" i="11"/>
  <c r="S39" i="11"/>
  <c r="V39" i="11"/>
  <c r="Y39" i="11"/>
  <c r="AA39" i="11"/>
  <c r="AB39" i="11"/>
  <c r="O40" i="11"/>
  <c r="R40" i="11"/>
  <c r="U40" i="11"/>
  <c r="X40" i="11"/>
  <c r="P40" i="11"/>
  <c r="S40" i="11"/>
  <c r="V40" i="11"/>
  <c r="Y40" i="11"/>
  <c r="AA40" i="11"/>
  <c r="AB40" i="11"/>
  <c r="O41" i="11"/>
  <c r="R41" i="11"/>
  <c r="U41" i="11"/>
  <c r="X41" i="11"/>
  <c r="P41" i="11"/>
  <c r="S41" i="11"/>
  <c r="V41" i="11"/>
  <c r="Y41" i="11"/>
  <c r="AA41" i="11"/>
  <c r="AB41" i="11"/>
  <c r="O42" i="11"/>
  <c r="R42" i="11"/>
  <c r="U42" i="11"/>
  <c r="X42" i="11"/>
  <c r="P42" i="11"/>
  <c r="S42" i="11"/>
  <c r="V42" i="11"/>
  <c r="Y42" i="11"/>
  <c r="AA42" i="11"/>
  <c r="AB42" i="11"/>
  <c r="O43" i="11"/>
  <c r="R43" i="11"/>
  <c r="U43" i="11"/>
  <c r="X43" i="11"/>
  <c r="P43" i="11"/>
  <c r="S43" i="11"/>
  <c r="V43" i="11"/>
  <c r="Y43" i="11"/>
  <c r="AA43" i="11"/>
  <c r="AB43" i="11"/>
  <c r="O44" i="11"/>
  <c r="R44" i="11"/>
  <c r="U44" i="11"/>
  <c r="X44" i="11"/>
  <c r="P44" i="11"/>
  <c r="S44" i="11"/>
  <c r="V44" i="11"/>
  <c r="Y44" i="11"/>
  <c r="AA44" i="11"/>
  <c r="AB44" i="11"/>
  <c r="O45" i="11"/>
  <c r="R45" i="11"/>
  <c r="U45" i="11"/>
  <c r="X45" i="11"/>
  <c r="P45" i="11"/>
  <c r="S45" i="11"/>
  <c r="V45" i="11"/>
  <c r="Y45" i="11"/>
  <c r="AA45" i="11"/>
  <c r="AB45" i="11"/>
  <c r="O46" i="11"/>
  <c r="R46" i="11"/>
  <c r="U46" i="11"/>
  <c r="X46" i="11"/>
  <c r="P46" i="11"/>
  <c r="S46" i="11"/>
  <c r="V46" i="11"/>
  <c r="Y46" i="11"/>
  <c r="AA46" i="11"/>
  <c r="AB46" i="11"/>
  <c r="O47" i="11"/>
  <c r="R47" i="11"/>
  <c r="U47" i="11"/>
  <c r="X47" i="11"/>
  <c r="P47" i="11"/>
  <c r="S47" i="11"/>
  <c r="V47" i="11"/>
  <c r="Y47" i="11"/>
  <c r="AA47" i="11"/>
  <c r="AB47" i="11"/>
  <c r="O48" i="11"/>
  <c r="R48" i="11"/>
  <c r="U48" i="11"/>
  <c r="X48" i="11"/>
  <c r="P48" i="11"/>
  <c r="S48" i="11"/>
  <c r="V48" i="11"/>
  <c r="Y48" i="11"/>
  <c r="AA48" i="11"/>
  <c r="AB48" i="11"/>
  <c r="O49" i="11"/>
  <c r="R49" i="11"/>
  <c r="U49" i="11"/>
  <c r="X49" i="11"/>
  <c r="P49" i="11"/>
  <c r="S49" i="11"/>
  <c r="V49" i="11"/>
  <c r="Y49" i="11"/>
  <c r="AA49" i="11"/>
  <c r="AB49" i="11"/>
  <c r="O50" i="11"/>
  <c r="R50" i="11"/>
  <c r="U50" i="11"/>
  <c r="X50" i="11"/>
  <c r="P50" i="11"/>
  <c r="S50" i="11"/>
  <c r="V50" i="11"/>
  <c r="Y50" i="11"/>
  <c r="AA50" i="11"/>
  <c r="AB50" i="11"/>
  <c r="O51" i="11"/>
  <c r="R51" i="11"/>
  <c r="U51" i="11"/>
  <c r="X51" i="11"/>
  <c r="P51" i="11"/>
  <c r="S51" i="11"/>
  <c r="V51" i="11"/>
  <c r="Y51" i="11"/>
  <c r="AA51" i="11"/>
  <c r="AB51" i="11"/>
  <c r="O53" i="11"/>
  <c r="R53" i="11"/>
  <c r="U53" i="11"/>
  <c r="X53" i="11"/>
  <c r="P53" i="11"/>
  <c r="S53" i="11"/>
  <c r="V53" i="11"/>
  <c r="Y53" i="11"/>
  <c r="AA53" i="11"/>
  <c r="AB53" i="11"/>
  <c r="O54" i="11"/>
  <c r="R54" i="11"/>
  <c r="U54" i="11"/>
  <c r="X54" i="11"/>
  <c r="P54" i="11"/>
  <c r="S54" i="11"/>
  <c r="V54" i="11"/>
  <c r="Y54" i="11"/>
  <c r="AA54" i="11"/>
  <c r="AB54" i="11"/>
  <c r="O55" i="11"/>
  <c r="R55" i="11"/>
  <c r="U55" i="11"/>
  <c r="X55" i="11"/>
  <c r="P55" i="11"/>
  <c r="S55" i="11"/>
  <c r="V55" i="11"/>
  <c r="Y55" i="11"/>
  <c r="AA55" i="11"/>
  <c r="AB55" i="11"/>
  <c r="O56" i="11"/>
  <c r="R56" i="11"/>
  <c r="U56" i="11"/>
  <c r="X56" i="11"/>
  <c r="P56" i="11"/>
  <c r="S56" i="11"/>
  <c r="V56" i="11"/>
  <c r="Y56" i="11"/>
  <c r="AA56" i="11"/>
  <c r="AB56" i="11"/>
  <c r="O57" i="11"/>
  <c r="R57" i="11"/>
  <c r="U57" i="11"/>
  <c r="X57" i="11"/>
  <c r="P57" i="11"/>
  <c r="S57" i="11"/>
  <c r="V57" i="11"/>
  <c r="Y57" i="11"/>
  <c r="AA57" i="11"/>
  <c r="AB57" i="11"/>
  <c r="O58" i="11"/>
  <c r="R58" i="11"/>
  <c r="U58" i="11"/>
  <c r="X58" i="11"/>
  <c r="P58" i="11"/>
  <c r="S58" i="11"/>
  <c r="V58" i="11"/>
  <c r="Y58" i="11"/>
  <c r="AA58" i="11"/>
  <c r="AB58" i="11"/>
  <c r="O59" i="11"/>
  <c r="R59" i="11"/>
  <c r="U59" i="11"/>
  <c r="X59" i="11"/>
  <c r="P59" i="11"/>
  <c r="S59" i="11"/>
  <c r="V59" i="11"/>
  <c r="Y59" i="11"/>
  <c r="AA59" i="11"/>
  <c r="AB59" i="11"/>
  <c r="O60" i="11"/>
  <c r="R60" i="11"/>
  <c r="U60" i="11"/>
  <c r="X60" i="11"/>
  <c r="P60" i="11"/>
  <c r="S60" i="11"/>
  <c r="V60" i="11"/>
  <c r="Y60" i="11"/>
  <c r="AA60" i="11"/>
  <c r="AB60" i="11"/>
  <c r="O61" i="11"/>
  <c r="R61" i="11"/>
  <c r="U61" i="11"/>
  <c r="X61" i="11"/>
  <c r="P61" i="11"/>
  <c r="S61" i="11"/>
  <c r="V61" i="11"/>
  <c r="Y61" i="11"/>
  <c r="AA61" i="11"/>
  <c r="AB61" i="11"/>
  <c r="O62" i="11"/>
  <c r="R62" i="11"/>
  <c r="U62" i="11"/>
  <c r="X62" i="11"/>
  <c r="P62" i="11"/>
  <c r="S62" i="11"/>
  <c r="V62" i="11"/>
  <c r="Y62" i="11"/>
  <c r="AA62" i="11"/>
  <c r="AB62" i="11"/>
  <c r="O63" i="11"/>
  <c r="R63" i="11"/>
  <c r="U63" i="11"/>
  <c r="X63" i="11"/>
  <c r="P63" i="11"/>
  <c r="S63" i="11"/>
  <c r="V63" i="11"/>
  <c r="Y63" i="11"/>
  <c r="AA63" i="11"/>
  <c r="AB63" i="11"/>
  <c r="O64" i="11"/>
  <c r="R64" i="11"/>
  <c r="U64" i="11"/>
  <c r="X64" i="11"/>
  <c r="P64" i="11"/>
  <c r="S64" i="11"/>
  <c r="V64" i="11"/>
  <c r="Y64" i="11"/>
  <c r="AA64" i="11"/>
  <c r="AB64" i="11"/>
  <c r="O65" i="11"/>
  <c r="R65" i="11"/>
  <c r="U65" i="11"/>
  <c r="X65" i="11"/>
  <c r="P65" i="11"/>
  <c r="S65" i="11"/>
  <c r="V65" i="11"/>
  <c r="Y65" i="11"/>
  <c r="AA65" i="11"/>
  <c r="AB65" i="11"/>
  <c r="O66" i="11"/>
  <c r="R66" i="11"/>
  <c r="U66" i="11"/>
  <c r="X66" i="11"/>
  <c r="P66" i="11"/>
  <c r="S66" i="11"/>
  <c r="V66" i="11"/>
  <c r="Y66" i="11"/>
  <c r="AA66" i="11"/>
  <c r="AB66" i="11"/>
  <c r="O67" i="11"/>
  <c r="R67" i="11"/>
  <c r="U67" i="11"/>
  <c r="X67" i="11"/>
  <c r="P67" i="11"/>
  <c r="S67" i="11"/>
  <c r="V67" i="11"/>
  <c r="Y67" i="11"/>
  <c r="AA67" i="11"/>
  <c r="AB67" i="11"/>
  <c r="O68" i="11"/>
  <c r="R68" i="11"/>
  <c r="U68" i="11"/>
  <c r="X68" i="11"/>
  <c r="P68" i="11"/>
  <c r="S68" i="11"/>
  <c r="V68" i="11"/>
  <c r="Y68" i="11"/>
  <c r="AA68" i="11"/>
  <c r="AB68" i="11"/>
  <c r="O69" i="11"/>
  <c r="R69" i="11"/>
  <c r="U69" i="11"/>
  <c r="X69" i="11"/>
  <c r="P69" i="11"/>
  <c r="S69" i="11"/>
  <c r="V69" i="11"/>
  <c r="Y69" i="11"/>
  <c r="AA69" i="11"/>
  <c r="AB69" i="11"/>
  <c r="O70" i="11"/>
  <c r="R70" i="11"/>
  <c r="U70" i="11"/>
  <c r="X70" i="11"/>
  <c r="P70" i="11"/>
  <c r="S70" i="11"/>
  <c r="V70" i="11"/>
  <c r="Y70" i="11"/>
  <c r="AA70" i="11"/>
  <c r="AB70" i="11"/>
  <c r="O71" i="11"/>
  <c r="R71" i="11"/>
  <c r="U71" i="11"/>
  <c r="X71" i="11"/>
  <c r="P71" i="11"/>
  <c r="S71" i="11"/>
  <c r="V71" i="11"/>
  <c r="Y71" i="11"/>
  <c r="AA71" i="11"/>
  <c r="AB71" i="11"/>
  <c r="O72" i="11"/>
  <c r="R72" i="11"/>
  <c r="U72" i="11"/>
  <c r="X72" i="11"/>
  <c r="P72" i="11"/>
  <c r="S72" i="11"/>
  <c r="V72" i="11"/>
  <c r="Y72" i="11"/>
  <c r="AA72" i="11"/>
  <c r="AB72" i="11"/>
  <c r="O73" i="11"/>
  <c r="R73" i="11"/>
  <c r="U73" i="11"/>
  <c r="X73" i="11"/>
  <c r="P73" i="11"/>
  <c r="S73" i="11"/>
  <c r="V73" i="11"/>
  <c r="Y73" i="11"/>
  <c r="AA73" i="11"/>
  <c r="AB73" i="11"/>
  <c r="O74" i="11"/>
  <c r="R74" i="11"/>
  <c r="U74" i="11"/>
  <c r="X74" i="11"/>
  <c r="P74" i="11"/>
  <c r="S74" i="11"/>
  <c r="V74" i="11"/>
  <c r="Y74" i="11"/>
  <c r="AA74" i="11"/>
  <c r="AB74" i="11"/>
  <c r="O75" i="11"/>
  <c r="R75" i="11"/>
  <c r="U75" i="11"/>
  <c r="X75" i="11"/>
  <c r="P75" i="11"/>
  <c r="S75" i="11"/>
  <c r="V75" i="11"/>
  <c r="Y75" i="11"/>
  <c r="AA75" i="11"/>
  <c r="AB75" i="11"/>
  <c r="O76" i="11"/>
  <c r="R76" i="11"/>
  <c r="U76" i="11"/>
  <c r="X76" i="11"/>
  <c r="P76" i="11"/>
  <c r="S76" i="11"/>
  <c r="V76" i="11"/>
  <c r="Y76" i="11"/>
  <c r="AA76" i="11"/>
  <c r="AB76" i="11"/>
  <c r="O77" i="11"/>
  <c r="R77" i="11"/>
  <c r="U77" i="11"/>
  <c r="X77" i="11"/>
  <c r="P77" i="11"/>
  <c r="S77" i="11"/>
  <c r="V77" i="11"/>
  <c r="Y77" i="11"/>
  <c r="AA77" i="11"/>
  <c r="AB77" i="11"/>
  <c r="O78" i="11"/>
  <c r="R78" i="11"/>
  <c r="U78" i="11"/>
  <c r="X78" i="11"/>
  <c r="P78" i="11"/>
  <c r="S78" i="11"/>
  <c r="V78" i="11"/>
  <c r="Y78" i="11"/>
  <c r="AA78" i="11"/>
  <c r="AB78" i="11"/>
  <c r="O79" i="11"/>
  <c r="R79" i="11"/>
  <c r="U79" i="11"/>
  <c r="X79" i="11"/>
  <c r="P79" i="11"/>
  <c r="S79" i="11"/>
  <c r="V79" i="11"/>
  <c r="Y79" i="11"/>
  <c r="AA79" i="11"/>
  <c r="AB79" i="11"/>
  <c r="O80" i="11"/>
  <c r="R80" i="11"/>
  <c r="U80" i="11"/>
  <c r="X80" i="11"/>
  <c r="P80" i="11"/>
  <c r="S80" i="11"/>
  <c r="V80" i="11"/>
  <c r="Y80" i="11"/>
  <c r="AA80" i="11"/>
  <c r="AB80" i="11"/>
  <c r="O81" i="11"/>
  <c r="R81" i="11"/>
  <c r="U81" i="11"/>
  <c r="X81" i="11"/>
  <c r="P81" i="11"/>
  <c r="S81" i="11"/>
  <c r="V81" i="11"/>
  <c r="Y81" i="11"/>
  <c r="AA81" i="11"/>
  <c r="AB81" i="11"/>
  <c r="O82" i="11"/>
  <c r="R82" i="11"/>
  <c r="U82" i="11"/>
  <c r="X82" i="11"/>
  <c r="P82" i="11"/>
  <c r="S82" i="11"/>
  <c r="V82" i="11"/>
  <c r="Y82" i="11"/>
  <c r="AA82" i="11"/>
  <c r="AB82" i="11"/>
  <c r="O83" i="11"/>
  <c r="R83" i="11"/>
  <c r="U83" i="11"/>
  <c r="X83" i="11"/>
  <c r="P83" i="11"/>
  <c r="S83" i="11"/>
  <c r="V83" i="11"/>
  <c r="Y83" i="11"/>
  <c r="AA83" i="11"/>
  <c r="AB83" i="11"/>
  <c r="O84" i="11"/>
  <c r="R84" i="11"/>
  <c r="U84" i="11"/>
  <c r="X84" i="11"/>
  <c r="P84" i="11"/>
  <c r="S84" i="11"/>
  <c r="V84" i="11"/>
  <c r="Y84" i="11"/>
  <c r="AA84" i="11"/>
  <c r="AB84" i="11"/>
  <c r="O85" i="11"/>
  <c r="R85" i="11"/>
  <c r="U85" i="11"/>
  <c r="X85" i="11"/>
  <c r="P85" i="11"/>
  <c r="S85" i="11"/>
  <c r="V85" i="11"/>
  <c r="Y85" i="11"/>
  <c r="AA85" i="11"/>
  <c r="AB85" i="11"/>
  <c r="O86" i="11"/>
  <c r="R86" i="11"/>
  <c r="U86" i="11"/>
  <c r="X86" i="11"/>
  <c r="P86" i="11"/>
  <c r="S86" i="11"/>
  <c r="V86" i="11"/>
  <c r="Y86" i="11"/>
  <c r="AA86" i="11"/>
  <c r="AB86" i="11"/>
  <c r="O87" i="11"/>
  <c r="R87" i="11"/>
  <c r="U87" i="11"/>
  <c r="X87" i="11"/>
  <c r="P87" i="11"/>
  <c r="S87" i="11"/>
  <c r="V87" i="11"/>
  <c r="Y87" i="11"/>
  <c r="AA87" i="11"/>
  <c r="AB87" i="11"/>
  <c r="O88" i="11"/>
  <c r="R88" i="11"/>
  <c r="U88" i="11"/>
  <c r="X88" i="11"/>
  <c r="P88" i="11"/>
  <c r="S88" i="11"/>
  <c r="V88" i="11"/>
  <c r="Y88" i="11"/>
  <c r="AA88" i="11"/>
  <c r="AB88" i="11"/>
  <c r="O89" i="11"/>
  <c r="R89" i="11"/>
  <c r="U89" i="11"/>
  <c r="X89" i="11"/>
  <c r="P89" i="11"/>
  <c r="S89" i="11"/>
  <c r="V89" i="11"/>
  <c r="Y89" i="11"/>
  <c r="AA89" i="11"/>
  <c r="AB89" i="11"/>
  <c r="O90" i="11"/>
  <c r="R90" i="11"/>
  <c r="U90" i="11"/>
  <c r="X90" i="11"/>
  <c r="P90" i="11"/>
  <c r="S90" i="11"/>
  <c r="V90" i="11"/>
  <c r="Y90" i="11"/>
  <c r="AA90" i="11"/>
  <c r="AB90" i="11"/>
  <c r="O91" i="11"/>
  <c r="R91" i="11"/>
  <c r="U91" i="11"/>
  <c r="X91" i="11"/>
  <c r="P91" i="11"/>
  <c r="S91" i="11"/>
  <c r="V91" i="11"/>
  <c r="Y91" i="11"/>
  <c r="AA91" i="11"/>
  <c r="AB91" i="11"/>
  <c r="O92" i="11"/>
  <c r="R92" i="11"/>
  <c r="U92" i="11"/>
  <c r="X92" i="11"/>
  <c r="P92" i="11"/>
  <c r="S92" i="11"/>
  <c r="V92" i="11"/>
  <c r="Y92" i="11"/>
  <c r="AA92" i="11"/>
  <c r="AB92" i="11"/>
  <c r="O93" i="11"/>
  <c r="R93" i="11"/>
  <c r="U93" i="11"/>
  <c r="X93" i="11"/>
  <c r="P93" i="11"/>
  <c r="S93" i="11"/>
  <c r="V93" i="11"/>
  <c r="Y93" i="11"/>
  <c r="AA93" i="11"/>
  <c r="AB93" i="11"/>
  <c r="O94" i="11"/>
  <c r="R94" i="11"/>
  <c r="U94" i="11"/>
  <c r="X94" i="11"/>
  <c r="P94" i="11"/>
  <c r="S94" i="11"/>
  <c r="V94" i="11"/>
  <c r="Y94" i="11"/>
  <c r="AA94" i="11"/>
  <c r="AB94" i="11"/>
  <c r="O95" i="11"/>
  <c r="R95" i="11"/>
  <c r="U95" i="11"/>
  <c r="X95" i="11"/>
  <c r="P95" i="11"/>
  <c r="S95" i="11"/>
  <c r="V95" i="11"/>
  <c r="Y95" i="11"/>
  <c r="AA95" i="11"/>
  <c r="AB95" i="11"/>
  <c r="O96" i="11"/>
  <c r="R96" i="11"/>
  <c r="U96" i="11"/>
  <c r="X96" i="11"/>
  <c r="P96" i="11"/>
  <c r="S96" i="11"/>
  <c r="V96" i="11"/>
  <c r="Y96" i="11"/>
  <c r="AA96" i="11"/>
  <c r="AB96" i="11"/>
  <c r="O97" i="11"/>
  <c r="R97" i="11"/>
  <c r="U97" i="11"/>
  <c r="X97" i="11"/>
  <c r="P97" i="11"/>
  <c r="S97" i="11"/>
  <c r="V97" i="11"/>
  <c r="Y97" i="11"/>
  <c r="AA97" i="11"/>
  <c r="AB97" i="11"/>
  <c r="O98" i="11"/>
  <c r="R98" i="11"/>
  <c r="U98" i="11"/>
  <c r="X98" i="11"/>
  <c r="P98" i="11"/>
  <c r="S98" i="11"/>
  <c r="V98" i="11"/>
  <c r="Y98" i="11"/>
  <c r="AA98" i="11"/>
  <c r="AB98" i="11"/>
  <c r="O99" i="11"/>
  <c r="R99" i="11"/>
  <c r="U99" i="11"/>
  <c r="X99" i="11"/>
  <c r="P99" i="11"/>
  <c r="S99" i="11"/>
  <c r="V99" i="11"/>
  <c r="Y99" i="11"/>
  <c r="AA99" i="11"/>
  <c r="AB99" i="11"/>
  <c r="O100" i="11"/>
  <c r="R100" i="11"/>
  <c r="U100" i="11"/>
  <c r="X100" i="11"/>
  <c r="P100" i="11"/>
  <c r="S100" i="11"/>
  <c r="V100" i="11"/>
  <c r="Y100" i="11"/>
  <c r="AA100" i="11"/>
  <c r="AB100" i="11"/>
  <c r="O101" i="11"/>
  <c r="R101" i="11"/>
  <c r="U101" i="11"/>
  <c r="X101" i="11"/>
  <c r="P101" i="11"/>
  <c r="S101" i="11"/>
  <c r="V101" i="11"/>
  <c r="Y101" i="11"/>
  <c r="AA101" i="11"/>
  <c r="AB101" i="11"/>
  <c r="O102" i="11"/>
  <c r="R102" i="11"/>
  <c r="U102" i="11"/>
  <c r="X102" i="11"/>
  <c r="P102" i="11"/>
  <c r="S102" i="11"/>
  <c r="V102" i="11"/>
  <c r="Y102" i="11"/>
  <c r="AA102" i="11"/>
  <c r="AB102" i="11"/>
  <c r="O103" i="11"/>
  <c r="R103" i="11"/>
  <c r="U103" i="11"/>
  <c r="X103" i="11"/>
  <c r="P103" i="11"/>
  <c r="S103" i="11"/>
  <c r="V103" i="11"/>
  <c r="Y103" i="11"/>
  <c r="AA103" i="11"/>
  <c r="AB103" i="11"/>
  <c r="O104" i="11"/>
  <c r="R104" i="11"/>
  <c r="U104" i="11"/>
  <c r="X104" i="11"/>
  <c r="P104" i="11"/>
  <c r="S104" i="11"/>
  <c r="V104" i="11"/>
  <c r="Y104" i="11"/>
  <c r="AA104" i="11"/>
  <c r="AB104" i="11"/>
  <c r="O105" i="11"/>
  <c r="R105" i="11"/>
  <c r="U105" i="11"/>
  <c r="X105" i="11"/>
  <c r="P105" i="11"/>
  <c r="S105" i="11"/>
  <c r="V105" i="11"/>
  <c r="Y105" i="11"/>
  <c r="AA105" i="11"/>
  <c r="AB105" i="11"/>
  <c r="O106" i="11"/>
  <c r="R106" i="11"/>
  <c r="U106" i="11"/>
  <c r="X106" i="11"/>
  <c r="P106" i="11"/>
  <c r="S106" i="11"/>
  <c r="V106" i="11"/>
  <c r="Y106" i="11"/>
  <c r="AA106" i="11"/>
  <c r="AB106" i="11"/>
  <c r="O107" i="11"/>
  <c r="R107" i="11"/>
  <c r="U107" i="11"/>
  <c r="X107" i="11"/>
  <c r="P107" i="11"/>
  <c r="S107" i="11"/>
  <c r="V107" i="11"/>
  <c r="Y107" i="11"/>
  <c r="AA107" i="11"/>
  <c r="AB107" i="11"/>
  <c r="O108" i="11"/>
  <c r="R108" i="11"/>
  <c r="U108" i="11"/>
  <c r="X108" i="11"/>
  <c r="P108" i="11"/>
  <c r="S108" i="11"/>
  <c r="V108" i="11"/>
  <c r="Y108" i="11"/>
  <c r="AA108" i="11"/>
  <c r="AB108" i="11"/>
  <c r="O109" i="11"/>
  <c r="R109" i="11"/>
  <c r="U109" i="11"/>
  <c r="X109" i="11"/>
  <c r="P109" i="11"/>
  <c r="S109" i="11"/>
  <c r="V109" i="11"/>
  <c r="Y109" i="11"/>
  <c r="AA109" i="11"/>
  <c r="AB109" i="11"/>
  <c r="O110" i="11"/>
  <c r="R110" i="11"/>
  <c r="U110" i="11"/>
  <c r="X110" i="11"/>
  <c r="P110" i="11"/>
  <c r="S110" i="11"/>
  <c r="V110" i="11"/>
  <c r="Y110" i="11"/>
  <c r="AA110" i="11"/>
  <c r="AB110" i="11"/>
  <c r="O111" i="11"/>
  <c r="R111" i="11"/>
  <c r="U111" i="11"/>
  <c r="X111" i="11"/>
  <c r="P111" i="11"/>
  <c r="S111" i="11"/>
  <c r="V111" i="11"/>
  <c r="Y111" i="11"/>
  <c r="AA111" i="11"/>
  <c r="AB111" i="11"/>
  <c r="O112" i="11"/>
  <c r="R112" i="11"/>
  <c r="U112" i="11"/>
  <c r="X112" i="11"/>
  <c r="P112" i="11"/>
  <c r="S112" i="11"/>
  <c r="V112" i="11"/>
  <c r="Y112" i="11"/>
  <c r="AA112" i="11"/>
  <c r="AB112" i="11"/>
  <c r="O113" i="11"/>
  <c r="R113" i="11"/>
  <c r="U113" i="11"/>
  <c r="X113" i="11"/>
  <c r="P113" i="11"/>
  <c r="S113" i="11"/>
  <c r="V113" i="11"/>
  <c r="Y113" i="11"/>
  <c r="AA113" i="11"/>
  <c r="AB113" i="11"/>
  <c r="O114" i="11"/>
  <c r="R114" i="11"/>
  <c r="U114" i="11"/>
  <c r="X114" i="11"/>
  <c r="P114" i="11"/>
  <c r="S114" i="11"/>
  <c r="V114" i="11"/>
  <c r="Y114" i="11"/>
  <c r="AA114" i="11"/>
  <c r="AB114" i="11"/>
  <c r="O115" i="11"/>
  <c r="R115" i="11"/>
  <c r="U115" i="11"/>
  <c r="X115" i="11"/>
  <c r="P115" i="11"/>
  <c r="S115" i="11"/>
  <c r="V115" i="11"/>
  <c r="Y115" i="11"/>
  <c r="AA115" i="11"/>
  <c r="AB115" i="11"/>
  <c r="O116" i="11"/>
  <c r="R116" i="11"/>
  <c r="U116" i="11"/>
  <c r="X116" i="11"/>
  <c r="P116" i="11"/>
  <c r="S116" i="11"/>
  <c r="V116" i="11"/>
  <c r="Y116" i="11"/>
  <c r="AA116" i="11"/>
  <c r="AB116" i="11"/>
  <c r="O117" i="11"/>
  <c r="R117" i="11"/>
  <c r="U117" i="11"/>
  <c r="X117" i="11"/>
  <c r="P117" i="11"/>
  <c r="S117" i="11"/>
  <c r="V117" i="11"/>
  <c r="Y117" i="11"/>
  <c r="AA117" i="11"/>
  <c r="AB117" i="11"/>
  <c r="O118" i="11"/>
  <c r="R118" i="11"/>
  <c r="U118" i="11"/>
  <c r="X118" i="11"/>
  <c r="P118" i="11"/>
  <c r="S118" i="11"/>
  <c r="V118" i="11"/>
  <c r="Y118" i="11"/>
  <c r="AA118" i="11"/>
  <c r="AB118" i="11"/>
  <c r="O119" i="11"/>
  <c r="R119" i="11"/>
  <c r="U119" i="11"/>
  <c r="X119" i="11"/>
  <c r="P119" i="11"/>
  <c r="S119" i="11"/>
  <c r="V119" i="11"/>
  <c r="Y119" i="11"/>
  <c r="AA119" i="11"/>
  <c r="AB119" i="11"/>
  <c r="O120" i="11"/>
  <c r="R120" i="11"/>
  <c r="U120" i="11"/>
  <c r="X120" i="11"/>
  <c r="P120" i="11"/>
  <c r="S120" i="11"/>
  <c r="V120" i="11"/>
  <c r="Y120" i="11"/>
  <c r="AA120" i="11"/>
  <c r="AB120" i="11"/>
  <c r="O121" i="11"/>
  <c r="R121" i="11"/>
  <c r="U121" i="11"/>
  <c r="X121" i="11"/>
  <c r="P121" i="11"/>
  <c r="S121" i="11"/>
  <c r="V121" i="11"/>
  <c r="Y121" i="11"/>
  <c r="AA121" i="11"/>
  <c r="AB121" i="11"/>
  <c r="O122" i="11"/>
  <c r="R122" i="11"/>
  <c r="U122" i="11"/>
  <c r="X122" i="11"/>
  <c r="P122" i="11"/>
  <c r="S122" i="11"/>
  <c r="V122" i="11"/>
  <c r="Y122" i="11"/>
  <c r="AA122" i="11"/>
  <c r="AB122" i="11"/>
  <c r="O123" i="11"/>
  <c r="R123" i="11"/>
  <c r="U123" i="11"/>
  <c r="X123" i="11"/>
  <c r="P123" i="11"/>
  <c r="S123" i="11"/>
  <c r="V123" i="11"/>
  <c r="Y123" i="11"/>
  <c r="AA123" i="11"/>
  <c r="AB123" i="11"/>
  <c r="O124" i="11"/>
  <c r="R124" i="11"/>
  <c r="U124" i="11"/>
  <c r="X124" i="11"/>
  <c r="P124" i="11"/>
  <c r="S124" i="11"/>
  <c r="V124" i="11"/>
  <c r="Y124" i="11"/>
  <c r="AA124" i="11"/>
  <c r="AB124" i="11"/>
  <c r="O125" i="11"/>
  <c r="R125" i="11"/>
  <c r="U125" i="11"/>
  <c r="X125" i="11"/>
  <c r="P125" i="11"/>
  <c r="S125" i="11"/>
  <c r="V125" i="11"/>
  <c r="Y125" i="11"/>
  <c r="AA125" i="11"/>
  <c r="AB125" i="11"/>
  <c r="O126" i="11"/>
  <c r="R126" i="11"/>
  <c r="U126" i="11"/>
  <c r="X126" i="11"/>
  <c r="P126" i="11"/>
  <c r="S126" i="11"/>
  <c r="V126" i="11"/>
  <c r="Y126" i="11"/>
  <c r="AA126" i="11"/>
  <c r="AB126" i="11"/>
  <c r="O127" i="11"/>
  <c r="R127" i="11"/>
  <c r="U127" i="11"/>
  <c r="X127" i="11"/>
  <c r="P127" i="11"/>
  <c r="S127" i="11"/>
  <c r="V127" i="11"/>
  <c r="Y127" i="11"/>
  <c r="AA127" i="11"/>
  <c r="AB127" i="11"/>
  <c r="O128" i="11"/>
  <c r="R128" i="11"/>
  <c r="U128" i="11"/>
  <c r="X128" i="11"/>
  <c r="P128" i="11"/>
  <c r="S128" i="11"/>
  <c r="V128" i="11"/>
  <c r="Y128" i="11"/>
  <c r="AA128" i="11"/>
  <c r="AB128" i="11"/>
  <c r="O129" i="11"/>
  <c r="R129" i="11"/>
  <c r="U129" i="11"/>
  <c r="X129" i="11"/>
  <c r="P129" i="11"/>
  <c r="S129" i="11"/>
  <c r="V129" i="11"/>
  <c r="Y129" i="11"/>
  <c r="AA129" i="11"/>
  <c r="AB129" i="11"/>
  <c r="O130" i="11"/>
  <c r="R130" i="11"/>
  <c r="U130" i="11"/>
  <c r="X130" i="11"/>
  <c r="P130" i="11"/>
  <c r="S130" i="11"/>
  <c r="V130" i="11"/>
  <c r="Y130" i="11"/>
  <c r="AA130" i="11"/>
  <c r="AB130" i="11"/>
  <c r="O131" i="11"/>
  <c r="R131" i="11"/>
  <c r="U131" i="11"/>
  <c r="X131" i="11"/>
  <c r="P131" i="11"/>
  <c r="S131" i="11"/>
  <c r="V131" i="11"/>
  <c r="Y131" i="11"/>
  <c r="AA131" i="11"/>
  <c r="AB131" i="11"/>
  <c r="O132" i="11"/>
  <c r="R132" i="11"/>
  <c r="U132" i="11"/>
  <c r="X132" i="11"/>
  <c r="P132" i="11"/>
  <c r="S132" i="11"/>
  <c r="V132" i="11"/>
  <c r="Y132" i="11"/>
  <c r="AA132" i="11"/>
  <c r="AB132" i="11"/>
  <c r="O133" i="11"/>
  <c r="R133" i="11"/>
  <c r="U133" i="11"/>
  <c r="X133" i="11"/>
  <c r="P133" i="11"/>
  <c r="S133" i="11"/>
  <c r="V133" i="11"/>
  <c r="Y133" i="11"/>
  <c r="AA133" i="11"/>
  <c r="AB133" i="11"/>
  <c r="O134" i="11"/>
  <c r="R134" i="11"/>
  <c r="U134" i="11"/>
  <c r="X134" i="11"/>
  <c r="P134" i="11"/>
  <c r="S134" i="11"/>
  <c r="V134" i="11"/>
  <c r="Y134" i="11"/>
  <c r="AA134" i="11"/>
  <c r="AB134" i="11"/>
  <c r="O135" i="11"/>
  <c r="R135" i="11"/>
  <c r="U135" i="11"/>
  <c r="X135" i="11"/>
  <c r="P135" i="11"/>
  <c r="S135" i="11"/>
  <c r="V135" i="11"/>
  <c r="Y135" i="11"/>
  <c r="AA135" i="11"/>
  <c r="AB135" i="11"/>
  <c r="O136" i="11"/>
  <c r="R136" i="11"/>
  <c r="U136" i="11"/>
  <c r="X136" i="11"/>
  <c r="P136" i="11"/>
  <c r="S136" i="11"/>
  <c r="V136" i="11"/>
  <c r="Y136" i="11"/>
  <c r="AA136" i="11"/>
  <c r="AB136" i="11"/>
  <c r="O137" i="11"/>
  <c r="R137" i="11"/>
  <c r="U137" i="11"/>
  <c r="X137" i="11"/>
  <c r="P137" i="11"/>
  <c r="S137" i="11"/>
  <c r="V137" i="11"/>
  <c r="Y137" i="11"/>
  <c r="AA137" i="11"/>
  <c r="AB137" i="11"/>
  <c r="O138" i="11"/>
  <c r="R138" i="11"/>
  <c r="U138" i="11"/>
  <c r="X138" i="11"/>
  <c r="P138" i="11"/>
  <c r="S138" i="11"/>
  <c r="V138" i="11"/>
  <c r="Y138" i="11"/>
  <c r="AA138" i="11"/>
  <c r="AB138" i="11"/>
  <c r="O139" i="11"/>
  <c r="R139" i="11"/>
  <c r="U139" i="11"/>
  <c r="X139" i="11"/>
  <c r="P139" i="11"/>
  <c r="S139" i="11"/>
  <c r="V139" i="11"/>
  <c r="Y139" i="11"/>
  <c r="AA139" i="11"/>
  <c r="AB139" i="11"/>
  <c r="O140" i="11"/>
  <c r="R140" i="11"/>
  <c r="U140" i="11"/>
  <c r="X140" i="11"/>
  <c r="P140" i="11"/>
  <c r="S140" i="11"/>
  <c r="V140" i="11"/>
  <c r="Y140" i="11"/>
  <c r="AA140" i="11"/>
  <c r="AB140" i="11"/>
  <c r="O141" i="11"/>
  <c r="R141" i="11"/>
  <c r="U141" i="11"/>
  <c r="X141" i="11"/>
  <c r="P141" i="11"/>
  <c r="S141" i="11"/>
  <c r="V141" i="11"/>
  <c r="Y141" i="11"/>
  <c r="AA141" i="11"/>
  <c r="AB141" i="11"/>
  <c r="O142" i="11"/>
  <c r="R142" i="11"/>
  <c r="U142" i="11"/>
  <c r="X142" i="11"/>
  <c r="P142" i="11"/>
  <c r="S142" i="11"/>
  <c r="V142" i="11"/>
  <c r="Y142" i="11"/>
  <c r="AA142" i="11"/>
  <c r="AB142" i="11"/>
  <c r="O143" i="11"/>
  <c r="R143" i="11"/>
  <c r="U143" i="11"/>
  <c r="X143" i="11"/>
  <c r="P143" i="11"/>
  <c r="S143" i="11"/>
  <c r="V143" i="11"/>
  <c r="Y143" i="11"/>
  <c r="AA143" i="11"/>
  <c r="AB143" i="11"/>
  <c r="O144" i="11"/>
  <c r="R144" i="11"/>
  <c r="U144" i="11"/>
  <c r="X144" i="11"/>
  <c r="P144" i="11"/>
  <c r="S144" i="11"/>
  <c r="V144" i="11"/>
  <c r="Y144" i="11"/>
  <c r="AA144" i="11"/>
  <c r="AB144" i="11"/>
  <c r="O145" i="11"/>
  <c r="R145" i="11"/>
  <c r="U145" i="11"/>
  <c r="X145" i="11"/>
  <c r="P145" i="11"/>
  <c r="S145" i="11"/>
  <c r="V145" i="11"/>
  <c r="Y145" i="11"/>
  <c r="AA145" i="11"/>
  <c r="AB145" i="11"/>
  <c r="O146" i="11"/>
  <c r="R146" i="11"/>
  <c r="U146" i="11"/>
  <c r="X146" i="11"/>
  <c r="P146" i="11"/>
  <c r="S146" i="11"/>
  <c r="V146" i="11"/>
  <c r="Y146" i="11"/>
  <c r="AA146" i="11"/>
  <c r="AB146" i="11"/>
  <c r="O147" i="11"/>
  <c r="R147" i="11"/>
  <c r="U147" i="11"/>
  <c r="X147" i="11"/>
  <c r="P147" i="11"/>
  <c r="S147" i="11"/>
  <c r="V147" i="11"/>
  <c r="Y147" i="11"/>
  <c r="AA147" i="11"/>
  <c r="AB147" i="11"/>
  <c r="O148" i="11"/>
  <c r="R148" i="11"/>
  <c r="U148" i="11"/>
  <c r="X148" i="11"/>
  <c r="P148" i="11"/>
  <c r="S148" i="11"/>
  <c r="V148" i="11"/>
  <c r="Y148" i="11"/>
  <c r="AA148" i="11"/>
  <c r="AB148" i="11"/>
  <c r="O149" i="11"/>
  <c r="R149" i="11"/>
  <c r="U149" i="11"/>
  <c r="X149" i="11"/>
  <c r="P149" i="11"/>
  <c r="S149" i="11"/>
  <c r="V149" i="11"/>
  <c r="Y149" i="11"/>
  <c r="AA149" i="11"/>
  <c r="AB149" i="11"/>
  <c r="O150" i="11"/>
  <c r="R150" i="11"/>
  <c r="U150" i="11"/>
  <c r="X150" i="11"/>
  <c r="P150" i="11"/>
  <c r="S150" i="11"/>
  <c r="V150" i="11"/>
  <c r="Y150" i="11"/>
  <c r="AA150" i="11"/>
  <c r="AB150" i="11"/>
  <c r="O151" i="11"/>
  <c r="R151" i="11"/>
  <c r="U151" i="11"/>
  <c r="X151" i="11"/>
  <c r="P151" i="11"/>
  <c r="S151" i="11"/>
  <c r="V151" i="11"/>
  <c r="Y151" i="11"/>
  <c r="AA151" i="11"/>
  <c r="AB151" i="11"/>
  <c r="O152" i="11"/>
  <c r="R152" i="11"/>
  <c r="U152" i="11"/>
  <c r="X152" i="11"/>
  <c r="P152" i="11"/>
  <c r="S152" i="11"/>
  <c r="V152" i="11"/>
  <c r="Y152" i="11"/>
  <c r="AA152" i="11"/>
  <c r="AB152" i="11"/>
  <c r="O153" i="11"/>
  <c r="R153" i="11"/>
  <c r="U153" i="11"/>
  <c r="X153" i="11"/>
  <c r="P153" i="11"/>
  <c r="S153" i="11"/>
  <c r="V153" i="11"/>
  <c r="Y153" i="11"/>
  <c r="AA153" i="11"/>
  <c r="AB153" i="11"/>
  <c r="O154" i="11"/>
  <c r="R154" i="11"/>
  <c r="U154" i="11"/>
  <c r="X154" i="11"/>
  <c r="P154" i="11"/>
  <c r="S154" i="11"/>
  <c r="V154" i="11"/>
  <c r="Y154" i="11"/>
  <c r="AA154" i="11"/>
  <c r="AB154" i="11"/>
  <c r="O155" i="11"/>
  <c r="R155" i="11"/>
  <c r="U155" i="11"/>
  <c r="X155" i="11"/>
  <c r="P155" i="11"/>
  <c r="S155" i="11"/>
  <c r="V155" i="11"/>
  <c r="Y155" i="11"/>
  <c r="AA155" i="11"/>
  <c r="AB155" i="11"/>
  <c r="O156" i="11"/>
  <c r="R156" i="11"/>
  <c r="U156" i="11"/>
  <c r="X156" i="11"/>
  <c r="P156" i="11"/>
  <c r="S156" i="11"/>
  <c r="V156" i="11"/>
  <c r="Y156" i="11"/>
  <c r="AA156" i="11"/>
  <c r="AB156" i="11"/>
  <c r="O157" i="11"/>
  <c r="R157" i="11"/>
  <c r="U157" i="11"/>
  <c r="X157" i="11"/>
  <c r="P157" i="11"/>
  <c r="S157" i="11"/>
  <c r="V157" i="11"/>
  <c r="Y157" i="11"/>
  <c r="AA157" i="11"/>
  <c r="AB157" i="11"/>
  <c r="O158" i="11"/>
  <c r="R158" i="11"/>
  <c r="U158" i="11"/>
  <c r="X158" i="11"/>
  <c r="P158" i="11"/>
  <c r="S158" i="11"/>
  <c r="V158" i="11"/>
  <c r="Y158" i="11"/>
  <c r="AA158" i="11"/>
  <c r="AB158" i="11"/>
  <c r="O159" i="11"/>
  <c r="R159" i="11"/>
  <c r="U159" i="11"/>
  <c r="X159" i="11"/>
  <c r="P159" i="11"/>
  <c r="S159" i="11"/>
  <c r="V159" i="11"/>
  <c r="Y159" i="11"/>
  <c r="AA159" i="11"/>
  <c r="AB159" i="11"/>
  <c r="O160" i="11"/>
  <c r="R160" i="11"/>
  <c r="U160" i="11"/>
  <c r="X160" i="11"/>
  <c r="P160" i="11"/>
  <c r="S160" i="11"/>
  <c r="V160" i="11"/>
  <c r="Y160" i="11"/>
  <c r="AA160" i="11"/>
  <c r="AB160" i="11"/>
  <c r="O161" i="11"/>
  <c r="R161" i="11"/>
  <c r="U161" i="11"/>
  <c r="X161" i="11"/>
  <c r="P161" i="11"/>
  <c r="S161" i="11"/>
  <c r="V161" i="11"/>
  <c r="Y161" i="11"/>
  <c r="AA161" i="11"/>
  <c r="AB161" i="11"/>
  <c r="O162" i="11"/>
  <c r="R162" i="11"/>
  <c r="U162" i="11"/>
  <c r="X162" i="11"/>
  <c r="P162" i="11"/>
  <c r="S162" i="11"/>
  <c r="V162" i="11"/>
  <c r="Y162" i="11"/>
  <c r="AA162" i="11"/>
  <c r="AB162" i="11"/>
  <c r="O163" i="11"/>
  <c r="R163" i="11"/>
  <c r="U163" i="11"/>
  <c r="X163" i="11"/>
  <c r="P163" i="11"/>
  <c r="S163" i="11"/>
  <c r="V163" i="11"/>
  <c r="Y163" i="11"/>
  <c r="AA163" i="11"/>
  <c r="AB163" i="11"/>
  <c r="O164" i="11"/>
  <c r="R164" i="11"/>
  <c r="U164" i="11"/>
  <c r="X164" i="11"/>
  <c r="P164" i="11"/>
  <c r="S164" i="11"/>
  <c r="V164" i="11"/>
  <c r="Y164" i="11"/>
  <c r="AA164" i="11"/>
  <c r="AB164" i="11"/>
  <c r="O165" i="11"/>
  <c r="R165" i="11"/>
  <c r="U165" i="11"/>
  <c r="X165" i="11"/>
  <c r="P165" i="11"/>
  <c r="S165" i="11"/>
  <c r="V165" i="11"/>
  <c r="Y165" i="11"/>
  <c r="AA165" i="11"/>
  <c r="AB165" i="11"/>
  <c r="O166" i="11"/>
  <c r="R166" i="11"/>
  <c r="U166" i="11"/>
  <c r="X166" i="11"/>
  <c r="P166" i="11"/>
  <c r="S166" i="11"/>
  <c r="V166" i="11"/>
  <c r="Y166" i="11"/>
  <c r="AA166" i="11"/>
  <c r="AB166" i="11"/>
  <c r="O167" i="11"/>
  <c r="R167" i="11"/>
  <c r="U167" i="11"/>
  <c r="X167" i="11"/>
  <c r="P167" i="11"/>
  <c r="S167" i="11"/>
  <c r="V167" i="11"/>
  <c r="Y167" i="11"/>
  <c r="AA167" i="11"/>
  <c r="AB167" i="11"/>
  <c r="O168" i="11"/>
  <c r="R168" i="11"/>
  <c r="U168" i="11"/>
  <c r="X168" i="11"/>
  <c r="P168" i="11"/>
  <c r="S168" i="11"/>
  <c r="V168" i="11"/>
  <c r="Y168" i="11"/>
  <c r="AA168" i="11"/>
  <c r="AB168" i="11"/>
  <c r="O169" i="11"/>
  <c r="R169" i="11"/>
  <c r="U169" i="11"/>
  <c r="X169" i="11"/>
  <c r="P169" i="11"/>
  <c r="S169" i="11"/>
  <c r="V169" i="11"/>
  <c r="Y169" i="11"/>
  <c r="AA169" i="11"/>
  <c r="AB169" i="11"/>
  <c r="O170" i="11"/>
  <c r="R170" i="11"/>
  <c r="U170" i="11"/>
  <c r="X170" i="11"/>
  <c r="P170" i="11"/>
  <c r="S170" i="11"/>
  <c r="V170" i="11"/>
  <c r="Y170" i="11"/>
  <c r="AA170" i="11"/>
  <c r="AB170" i="11"/>
  <c r="O171" i="11"/>
  <c r="R171" i="11"/>
  <c r="U171" i="11"/>
  <c r="X171" i="11"/>
  <c r="P171" i="11"/>
  <c r="S171" i="11"/>
  <c r="V171" i="11"/>
  <c r="Y171" i="11"/>
  <c r="AA171" i="11"/>
  <c r="AB171" i="11"/>
  <c r="O172" i="11"/>
  <c r="R172" i="11"/>
  <c r="U172" i="11"/>
  <c r="X172" i="11"/>
  <c r="P172" i="11"/>
  <c r="S172" i="11"/>
  <c r="V172" i="11"/>
  <c r="Y172" i="11"/>
  <c r="AA172" i="11"/>
  <c r="AB172" i="11"/>
  <c r="O173" i="11"/>
  <c r="R173" i="11"/>
  <c r="U173" i="11"/>
  <c r="X173" i="11"/>
  <c r="P173" i="11"/>
  <c r="S173" i="11"/>
  <c r="V173" i="11"/>
  <c r="Y173" i="11"/>
  <c r="AA173" i="11"/>
  <c r="AB173" i="11"/>
  <c r="O174" i="11"/>
  <c r="R174" i="11"/>
  <c r="U174" i="11"/>
  <c r="X174" i="11"/>
  <c r="P174" i="11"/>
  <c r="S174" i="11"/>
  <c r="V174" i="11"/>
  <c r="Y174" i="11"/>
  <c r="AA174" i="11"/>
  <c r="AB174" i="11"/>
  <c r="O175" i="11"/>
  <c r="R175" i="11"/>
  <c r="U175" i="11"/>
  <c r="X175" i="11"/>
  <c r="P175" i="11"/>
  <c r="S175" i="11"/>
  <c r="V175" i="11"/>
  <c r="Y175" i="11"/>
  <c r="AA175" i="11"/>
  <c r="AB175" i="11"/>
  <c r="O176" i="11"/>
  <c r="R176" i="11"/>
  <c r="U176" i="11"/>
  <c r="X176" i="11"/>
  <c r="P176" i="11"/>
  <c r="S176" i="11"/>
  <c r="V176" i="11"/>
  <c r="Y176" i="11"/>
  <c r="AA176" i="11"/>
  <c r="AB176" i="11"/>
  <c r="O177" i="11"/>
  <c r="R177" i="11"/>
  <c r="U177" i="11"/>
  <c r="X177" i="11"/>
  <c r="P177" i="11"/>
  <c r="S177" i="11"/>
  <c r="V177" i="11"/>
  <c r="Y177" i="11"/>
  <c r="AA177" i="11"/>
  <c r="AB177" i="11"/>
  <c r="O178" i="11"/>
  <c r="R178" i="11"/>
  <c r="U178" i="11"/>
  <c r="X178" i="11"/>
  <c r="P178" i="11"/>
  <c r="S178" i="11"/>
  <c r="V178" i="11"/>
  <c r="Y178" i="11"/>
  <c r="AA178" i="11"/>
  <c r="AB178" i="11"/>
  <c r="X179" i="11"/>
  <c r="O180" i="11"/>
  <c r="R180" i="11"/>
  <c r="U180" i="11"/>
  <c r="X180" i="11"/>
  <c r="P180" i="11"/>
  <c r="S180" i="11"/>
  <c r="V180" i="11"/>
  <c r="Y180" i="11"/>
  <c r="AA180" i="11"/>
  <c r="AB180" i="11"/>
  <c r="O181" i="11"/>
  <c r="R181" i="11"/>
  <c r="U181" i="11"/>
  <c r="X181" i="11"/>
  <c r="P181" i="11"/>
  <c r="S181" i="11"/>
  <c r="V181" i="11"/>
  <c r="Y181" i="11"/>
  <c r="AA181" i="11"/>
  <c r="AB181" i="11"/>
  <c r="O182" i="11"/>
  <c r="R182" i="11"/>
  <c r="U182" i="11"/>
  <c r="X182" i="11"/>
  <c r="P182" i="11"/>
  <c r="S182" i="11"/>
  <c r="V182" i="11"/>
  <c r="Y182" i="11"/>
  <c r="AA182" i="11"/>
  <c r="AB182" i="11"/>
  <c r="O183" i="11"/>
  <c r="R183" i="11"/>
  <c r="U183" i="11"/>
  <c r="X183" i="11"/>
  <c r="P183" i="11"/>
  <c r="S183" i="11"/>
  <c r="V183" i="11"/>
  <c r="Y183" i="11"/>
  <c r="AA183" i="11"/>
  <c r="AB183" i="11"/>
  <c r="O184" i="11"/>
  <c r="R184" i="11"/>
  <c r="U184" i="11"/>
  <c r="X184" i="11"/>
  <c r="P184" i="11"/>
  <c r="S184" i="11"/>
  <c r="V184" i="11"/>
  <c r="Y184" i="11"/>
  <c r="AA184" i="11"/>
  <c r="AB184" i="11"/>
  <c r="O185" i="11"/>
  <c r="R185" i="11"/>
  <c r="U185" i="11"/>
  <c r="X185" i="11"/>
  <c r="P185" i="11"/>
  <c r="S185" i="11"/>
  <c r="V185" i="11"/>
  <c r="Y185" i="11"/>
  <c r="AA185" i="11"/>
  <c r="AB185" i="11"/>
  <c r="O186" i="11"/>
  <c r="R186" i="11"/>
  <c r="U186" i="11"/>
  <c r="X186" i="11"/>
  <c r="P186" i="11"/>
  <c r="S186" i="11"/>
  <c r="V186" i="11"/>
  <c r="Y186" i="11"/>
  <c r="AA186" i="11"/>
  <c r="AB186" i="11"/>
  <c r="O187" i="11"/>
  <c r="R187" i="11"/>
  <c r="U187" i="11"/>
  <c r="X187" i="11"/>
  <c r="P187" i="11"/>
  <c r="S187" i="11"/>
  <c r="V187" i="11"/>
  <c r="Y187" i="11"/>
  <c r="AA187" i="11"/>
  <c r="AB187" i="11"/>
  <c r="O188" i="11"/>
  <c r="R188" i="11"/>
  <c r="U188" i="11"/>
  <c r="X188" i="11"/>
  <c r="P188" i="11"/>
  <c r="S188" i="11"/>
  <c r="V188" i="11"/>
  <c r="Y188" i="11"/>
  <c r="AA188" i="11"/>
  <c r="AB188" i="11"/>
  <c r="O189" i="11"/>
  <c r="R189" i="11"/>
  <c r="U189" i="11"/>
  <c r="X189" i="11"/>
  <c r="P189" i="11"/>
  <c r="S189" i="11"/>
  <c r="V189" i="11"/>
  <c r="Y189" i="11"/>
  <c r="AA189" i="11"/>
  <c r="AB189" i="11"/>
  <c r="O190" i="11"/>
  <c r="R190" i="11"/>
  <c r="U190" i="11"/>
  <c r="X190" i="11"/>
  <c r="P190" i="11"/>
  <c r="S190" i="11"/>
  <c r="V190" i="11"/>
  <c r="Y190" i="11"/>
  <c r="AA190" i="11"/>
  <c r="AB190" i="11"/>
  <c r="O191" i="11"/>
  <c r="R191" i="11"/>
  <c r="U191" i="11"/>
  <c r="X191" i="11"/>
  <c r="P191" i="11"/>
  <c r="S191" i="11"/>
  <c r="V191" i="11"/>
  <c r="Y191" i="11"/>
  <c r="AA191" i="11"/>
  <c r="AB191" i="11"/>
  <c r="O192" i="11"/>
  <c r="R192" i="11"/>
  <c r="U192" i="11"/>
  <c r="X192" i="11"/>
  <c r="P192" i="11"/>
  <c r="S192" i="11"/>
  <c r="V192" i="11"/>
  <c r="Y192" i="11"/>
  <c r="AA192" i="11"/>
  <c r="AB192" i="11"/>
  <c r="O193" i="11"/>
  <c r="R193" i="11"/>
  <c r="U193" i="11"/>
  <c r="X193" i="11"/>
  <c r="P193" i="11"/>
  <c r="S193" i="11"/>
  <c r="V193" i="11"/>
  <c r="Y193" i="11"/>
  <c r="AA193" i="11"/>
  <c r="AB193" i="11"/>
  <c r="O194" i="11"/>
  <c r="R194" i="11"/>
  <c r="U194" i="11"/>
  <c r="X194" i="11"/>
  <c r="P194" i="11"/>
  <c r="S194" i="11"/>
  <c r="V194" i="11"/>
  <c r="Y194" i="11"/>
  <c r="AA194" i="11"/>
  <c r="AB194" i="11"/>
  <c r="O195" i="11"/>
  <c r="R195" i="11"/>
  <c r="U195" i="11"/>
  <c r="X195" i="11"/>
  <c r="P195" i="11"/>
  <c r="S195" i="11"/>
  <c r="V195" i="11"/>
  <c r="Y195" i="11"/>
  <c r="AA195" i="11"/>
  <c r="AB195" i="11"/>
  <c r="O196" i="11"/>
  <c r="R196" i="11"/>
  <c r="U196" i="11"/>
  <c r="X196" i="11"/>
  <c r="P196" i="11"/>
  <c r="S196" i="11"/>
  <c r="V196" i="11"/>
  <c r="Y196" i="11"/>
  <c r="AA196" i="11"/>
  <c r="AB196" i="11"/>
  <c r="X197" i="11"/>
  <c r="X198" i="11"/>
  <c r="O199" i="11"/>
  <c r="R199" i="11"/>
  <c r="U199" i="11"/>
  <c r="X199" i="11"/>
  <c r="P199" i="11"/>
  <c r="S199" i="11"/>
  <c r="V199" i="11"/>
  <c r="Y199" i="11"/>
  <c r="AA199" i="11"/>
  <c r="AB199" i="11"/>
  <c r="O200" i="11"/>
  <c r="R200" i="11"/>
  <c r="U200" i="11"/>
  <c r="X200" i="11"/>
  <c r="P200" i="11"/>
  <c r="S200" i="11"/>
  <c r="V200" i="11"/>
  <c r="Y200" i="11"/>
  <c r="AA200" i="11"/>
  <c r="AB200" i="11"/>
  <c r="O201" i="11"/>
  <c r="R201" i="11"/>
  <c r="U201" i="11"/>
  <c r="X201" i="11"/>
  <c r="P201" i="11"/>
  <c r="S201" i="11"/>
  <c r="V201" i="11"/>
  <c r="Y201" i="11"/>
  <c r="AA201" i="11"/>
  <c r="AB201" i="11"/>
  <c r="O202" i="11"/>
  <c r="R202" i="11"/>
  <c r="U202" i="11"/>
  <c r="X202" i="11"/>
  <c r="P202" i="11"/>
  <c r="S202" i="11"/>
  <c r="V202" i="11"/>
  <c r="Y202" i="11"/>
  <c r="AA202" i="11"/>
  <c r="AB202" i="11"/>
  <c r="O203" i="11"/>
  <c r="R203" i="11"/>
  <c r="U203" i="11"/>
  <c r="X203" i="11"/>
  <c r="P203" i="11"/>
  <c r="S203" i="11"/>
  <c r="V203" i="11"/>
  <c r="Y203" i="11"/>
  <c r="AA203" i="11"/>
  <c r="AB203" i="11"/>
  <c r="O204" i="11"/>
  <c r="R204" i="11"/>
  <c r="U204" i="11"/>
  <c r="X204" i="11"/>
  <c r="P204" i="11"/>
  <c r="S204" i="11"/>
  <c r="V204" i="11"/>
  <c r="Y204" i="11"/>
  <c r="AA204" i="11"/>
  <c r="AB204" i="11"/>
  <c r="O205" i="11"/>
  <c r="R205" i="11"/>
  <c r="U205" i="11"/>
  <c r="X205" i="11"/>
  <c r="P205" i="11"/>
  <c r="S205" i="11"/>
  <c r="V205" i="11"/>
  <c r="Y205" i="11"/>
  <c r="AA205" i="11"/>
  <c r="AB205" i="11"/>
  <c r="O206" i="11"/>
  <c r="R206" i="11"/>
  <c r="U206" i="11"/>
  <c r="X206" i="11"/>
  <c r="P206" i="11"/>
  <c r="S206" i="11"/>
  <c r="V206" i="11"/>
  <c r="Y206" i="11"/>
  <c r="AA206" i="11"/>
  <c r="AB206" i="11"/>
  <c r="O207" i="11"/>
  <c r="R207" i="11"/>
  <c r="U207" i="11"/>
  <c r="X207" i="11"/>
  <c r="P207" i="11"/>
  <c r="S207" i="11"/>
  <c r="V207" i="11"/>
  <c r="Y207" i="11"/>
  <c r="AA207" i="11"/>
  <c r="AB207" i="11"/>
  <c r="O208" i="11"/>
  <c r="R208" i="11"/>
  <c r="U208" i="11"/>
  <c r="X208" i="11"/>
  <c r="P208" i="11"/>
  <c r="S208" i="11"/>
  <c r="V208" i="11"/>
  <c r="Y208" i="11"/>
  <c r="AA208" i="11"/>
  <c r="AB208" i="11"/>
  <c r="O209" i="11"/>
  <c r="R209" i="11"/>
  <c r="U209" i="11"/>
  <c r="X209" i="11"/>
  <c r="P209" i="11"/>
  <c r="S209" i="11"/>
  <c r="V209" i="11"/>
  <c r="Y209" i="11"/>
  <c r="AA209" i="11"/>
  <c r="AB209" i="11"/>
  <c r="O210" i="11"/>
  <c r="R210" i="11"/>
  <c r="U210" i="11"/>
  <c r="X210" i="11"/>
  <c r="P210" i="11"/>
  <c r="S210" i="11"/>
  <c r="V210" i="11"/>
  <c r="Y210" i="11"/>
  <c r="AA210" i="11"/>
  <c r="AB210" i="11"/>
  <c r="O211" i="11"/>
  <c r="R211" i="11"/>
  <c r="U211" i="11"/>
  <c r="X211" i="11"/>
  <c r="P211" i="11"/>
  <c r="S211" i="11"/>
  <c r="V211" i="11"/>
  <c r="Y211" i="11"/>
  <c r="AA211" i="11"/>
  <c r="AB211" i="11"/>
  <c r="O212" i="11"/>
  <c r="R212" i="11"/>
  <c r="U212" i="11"/>
  <c r="X212" i="11"/>
  <c r="P212" i="11"/>
  <c r="S212" i="11"/>
  <c r="V212" i="11"/>
  <c r="Y212" i="11"/>
  <c r="AA212" i="11"/>
  <c r="AB212" i="11"/>
  <c r="O213" i="11"/>
  <c r="R213" i="11"/>
  <c r="U213" i="11"/>
  <c r="X213" i="11"/>
  <c r="P213" i="11"/>
  <c r="S213" i="11"/>
  <c r="V213" i="11"/>
  <c r="Y213" i="11"/>
  <c r="AA213" i="11"/>
  <c r="AB213" i="11"/>
  <c r="O214" i="11"/>
  <c r="R214" i="11"/>
  <c r="U214" i="11"/>
  <c r="X214" i="11"/>
  <c r="P214" i="11"/>
  <c r="S214" i="11"/>
  <c r="V214" i="11"/>
  <c r="Y214" i="11"/>
  <c r="AA214" i="11"/>
  <c r="AB214" i="11"/>
  <c r="O215" i="11"/>
  <c r="R215" i="11"/>
  <c r="U215" i="11"/>
  <c r="X215" i="11"/>
  <c r="P215" i="11"/>
  <c r="S215" i="11"/>
  <c r="V215" i="11"/>
  <c r="Y215" i="11"/>
  <c r="AA215" i="11"/>
  <c r="AB215" i="11"/>
  <c r="O216" i="11"/>
  <c r="R216" i="11"/>
  <c r="U216" i="11"/>
  <c r="X216" i="11"/>
  <c r="P216" i="11"/>
  <c r="S216" i="11"/>
  <c r="V216" i="11"/>
  <c r="Y216" i="11"/>
  <c r="AA216" i="11"/>
  <c r="AB216" i="11"/>
  <c r="O217" i="11"/>
  <c r="R217" i="11"/>
  <c r="U217" i="11"/>
  <c r="X217" i="11"/>
  <c r="P217" i="11"/>
  <c r="S217" i="11"/>
  <c r="V217" i="11"/>
  <c r="Y217" i="11"/>
  <c r="AA217" i="11"/>
  <c r="AB217" i="11"/>
  <c r="O218" i="11"/>
  <c r="R218" i="11"/>
  <c r="U218" i="11"/>
  <c r="X218" i="11"/>
  <c r="P218" i="11"/>
  <c r="S218" i="11"/>
  <c r="V218" i="11"/>
  <c r="Y218" i="11"/>
  <c r="AA218" i="11"/>
  <c r="AB218" i="11"/>
  <c r="O219" i="11"/>
  <c r="R219" i="11"/>
  <c r="U219" i="11"/>
  <c r="X219" i="11"/>
  <c r="P219" i="11"/>
  <c r="S219" i="11"/>
  <c r="V219" i="11"/>
  <c r="Y219" i="11"/>
  <c r="AA219" i="11"/>
  <c r="AB219" i="11"/>
  <c r="O220" i="11"/>
  <c r="R220" i="11"/>
  <c r="U220" i="11"/>
  <c r="X220" i="11"/>
  <c r="P220" i="11"/>
  <c r="S220" i="11"/>
  <c r="V220" i="11"/>
  <c r="Y220" i="11"/>
  <c r="AA220" i="11"/>
  <c r="AB220" i="11"/>
  <c r="O221" i="11"/>
  <c r="R221" i="11"/>
  <c r="U221" i="11"/>
  <c r="X221" i="11"/>
  <c r="P221" i="11"/>
  <c r="S221" i="11"/>
  <c r="V221" i="11"/>
  <c r="Y221" i="11"/>
  <c r="AA221" i="11"/>
  <c r="AB221" i="11"/>
  <c r="O222" i="11"/>
  <c r="R222" i="11"/>
  <c r="U222" i="11"/>
  <c r="X222" i="11"/>
  <c r="P222" i="11"/>
  <c r="S222" i="11"/>
  <c r="V222" i="11"/>
  <c r="Y222" i="11"/>
  <c r="AA222" i="11"/>
  <c r="AB222" i="11"/>
  <c r="X223" i="11"/>
  <c r="O224" i="11"/>
  <c r="R224" i="11"/>
  <c r="U224" i="11"/>
  <c r="X224" i="11"/>
  <c r="P224" i="11"/>
  <c r="S224" i="11"/>
  <c r="V224" i="11"/>
  <c r="Y224" i="11"/>
  <c r="AA224" i="11"/>
  <c r="AB224" i="11"/>
  <c r="O225" i="11"/>
  <c r="R225" i="11"/>
  <c r="U225" i="11"/>
  <c r="X225" i="11"/>
  <c r="P225" i="11"/>
  <c r="S225" i="11"/>
  <c r="V225" i="11"/>
  <c r="Y225" i="11"/>
  <c r="AA225" i="11"/>
  <c r="AB225" i="11"/>
  <c r="O226" i="11"/>
  <c r="R226" i="11"/>
  <c r="U226" i="11"/>
  <c r="X226" i="11"/>
  <c r="P226" i="11"/>
  <c r="S226" i="11"/>
  <c r="V226" i="11"/>
  <c r="Y226" i="11"/>
  <c r="AA226" i="11"/>
  <c r="AB226" i="11"/>
  <c r="O227" i="11"/>
  <c r="R227" i="11"/>
  <c r="U227" i="11"/>
  <c r="X227" i="11"/>
  <c r="P227" i="11"/>
  <c r="S227" i="11"/>
  <c r="V227" i="11"/>
  <c r="Y227" i="11"/>
  <c r="AA227" i="11"/>
  <c r="AB227" i="11"/>
  <c r="O228" i="11"/>
  <c r="R228" i="11"/>
  <c r="U228" i="11"/>
  <c r="X228" i="11"/>
  <c r="P228" i="11"/>
  <c r="S228" i="11"/>
  <c r="V228" i="11"/>
  <c r="Y228" i="11"/>
  <c r="AA228" i="11"/>
  <c r="AB228" i="11"/>
  <c r="O229" i="11"/>
  <c r="R229" i="11"/>
  <c r="U229" i="11"/>
  <c r="X229" i="11"/>
  <c r="P229" i="11"/>
  <c r="S229" i="11"/>
  <c r="V229" i="11"/>
  <c r="Y229" i="11"/>
  <c r="AA229" i="11"/>
  <c r="AB229" i="11"/>
  <c r="O230" i="11"/>
  <c r="R230" i="11"/>
  <c r="U230" i="11"/>
  <c r="X230" i="11"/>
  <c r="P230" i="11"/>
  <c r="S230" i="11"/>
  <c r="V230" i="11"/>
  <c r="Y230" i="11"/>
  <c r="AA230" i="11"/>
  <c r="AB230" i="11"/>
  <c r="O231" i="11"/>
  <c r="R231" i="11"/>
  <c r="U231" i="11"/>
  <c r="X231" i="11"/>
  <c r="P231" i="11"/>
  <c r="S231" i="11"/>
  <c r="V231" i="11"/>
  <c r="Y231" i="11"/>
  <c r="AA231" i="11"/>
  <c r="AB231" i="11"/>
  <c r="O232" i="11"/>
  <c r="R232" i="11"/>
  <c r="U232" i="11"/>
  <c r="X232" i="11"/>
  <c r="P232" i="11"/>
  <c r="S232" i="11"/>
  <c r="V232" i="11"/>
  <c r="Y232" i="11"/>
  <c r="AA232" i="11"/>
  <c r="AB232" i="11"/>
  <c r="O233" i="11"/>
  <c r="R233" i="11"/>
  <c r="U233" i="11"/>
  <c r="X233" i="11"/>
  <c r="P233" i="11"/>
  <c r="S233" i="11"/>
  <c r="V233" i="11"/>
  <c r="Y233" i="11"/>
  <c r="AA233" i="11"/>
  <c r="AB233" i="11"/>
  <c r="O234" i="11"/>
  <c r="R234" i="11"/>
  <c r="U234" i="11"/>
  <c r="X234" i="11"/>
  <c r="P234" i="11"/>
  <c r="S234" i="11"/>
  <c r="V234" i="11"/>
  <c r="Y234" i="11"/>
  <c r="AA234" i="11"/>
  <c r="AB234" i="11"/>
  <c r="O235" i="11"/>
  <c r="R235" i="11"/>
  <c r="U235" i="11"/>
  <c r="X235" i="11"/>
  <c r="P235" i="11"/>
  <c r="S235" i="11"/>
  <c r="V235" i="11"/>
  <c r="Y235" i="11"/>
  <c r="AA235" i="11"/>
  <c r="AB235" i="11"/>
  <c r="O236" i="11"/>
  <c r="R236" i="11"/>
  <c r="U236" i="11"/>
  <c r="X236" i="11"/>
  <c r="P236" i="11"/>
  <c r="S236" i="11"/>
  <c r="V236" i="11"/>
  <c r="Y236" i="11"/>
  <c r="AA236" i="11"/>
  <c r="AB236" i="11"/>
  <c r="O237" i="11"/>
  <c r="R237" i="11"/>
  <c r="U237" i="11"/>
  <c r="X237" i="11"/>
  <c r="P237" i="11"/>
  <c r="S237" i="11"/>
  <c r="V237" i="11"/>
  <c r="Y237" i="11"/>
  <c r="AA237" i="11"/>
  <c r="AB237" i="11"/>
  <c r="O238" i="11"/>
  <c r="R238" i="11"/>
  <c r="U238" i="11"/>
  <c r="X238" i="11"/>
  <c r="P238" i="11"/>
  <c r="S238" i="11"/>
  <c r="V238" i="11"/>
  <c r="Y238" i="11"/>
  <c r="AA238" i="11"/>
  <c r="AB238" i="11"/>
  <c r="O239" i="11"/>
  <c r="R239" i="11"/>
  <c r="U239" i="11"/>
  <c r="X239" i="11"/>
  <c r="P239" i="11"/>
  <c r="S239" i="11"/>
  <c r="V239" i="11"/>
  <c r="Y239" i="11"/>
  <c r="AA239" i="11"/>
  <c r="AB239" i="11"/>
  <c r="O240" i="11"/>
  <c r="R240" i="11"/>
  <c r="U240" i="11"/>
  <c r="X240" i="11"/>
  <c r="P240" i="11"/>
  <c r="S240" i="11"/>
  <c r="V240" i="11"/>
  <c r="Y240" i="11"/>
  <c r="AA240" i="11"/>
  <c r="AB240" i="11"/>
  <c r="O241" i="11"/>
  <c r="R241" i="11"/>
  <c r="U241" i="11"/>
  <c r="X241" i="11"/>
  <c r="P241" i="11"/>
  <c r="S241" i="11"/>
  <c r="V241" i="11"/>
  <c r="Y241" i="11"/>
  <c r="AA241" i="11"/>
  <c r="AB241" i="11"/>
  <c r="O242" i="11"/>
  <c r="R242" i="11"/>
  <c r="U242" i="11"/>
  <c r="X242" i="11"/>
  <c r="P242" i="11"/>
  <c r="S242" i="11"/>
  <c r="V242" i="11"/>
  <c r="Y242" i="11"/>
  <c r="AA242" i="11"/>
  <c r="AB242" i="11"/>
  <c r="O243" i="11"/>
  <c r="R243" i="11"/>
  <c r="U243" i="11"/>
  <c r="X243" i="11"/>
  <c r="P243" i="11"/>
  <c r="S243" i="11"/>
  <c r="V243" i="11"/>
  <c r="Y243" i="11"/>
  <c r="AA243" i="11"/>
  <c r="AB243" i="11"/>
  <c r="O244" i="11"/>
  <c r="R244" i="11"/>
  <c r="U244" i="11"/>
  <c r="X244" i="11"/>
  <c r="P244" i="11"/>
  <c r="S244" i="11"/>
  <c r="V244" i="11"/>
  <c r="Y244" i="11"/>
  <c r="AA244" i="11"/>
  <c r="AB244" i="11"/>
  <c r="O245" i="11"/>
  <c r="R245" i="11"/>
  <c r="U245" i="11"/>
  <c r="X245" i="11"/>
  <c r="P245" i="11"/>
  <c r="S245" i="11"/>
  <c r="V245" i="11"/>
  <c r="Y245" i="11"/>
  <c r="AA245" i="11"/>
  <c r="AB245" i="11"/>
  <c r="O246" i="11"/>
  <c r="R246" i="11"/>
  <c r="U246" i="11"/>
  <c r="X246" i="11"/>
  <c r="P246" i="11"/>
  <c r="S246" i="11"/>
  <c r="V246" i="11"/>
  <c r="Y246" i="11"/>
  <c r="AA246" i="11"/>
  <c r="AB246" i="11"/>
  <c r="O247" i="11"/>
  <c r="R247" i="11"/>
  <c r="U247" i="11"/>
  <c r="X247" i="11"/>
  <c r="P247" i="11"/>
  <c r="S247" i="11"/>
  <c r="V247" i="11"/>
  <c r="Y247" i="11"/>
  <c r="AA247" i="11"/>
  <c r="AB247" i="11"/>
  <c r="O248" i="11"/>
  <c r="R248" i="11"/>
  <c r="U248" i="11"/>
  <c r="X248" i="11"/>
  <c r="P248" i="11"/>
  <c r="S248" i="11"/>
  <c r="V248" i="11"/>
  <c r="Y248" i="11"/>
  <c r="AA248" i="11"/>
  <c r="AB248" i="11"/>
  <c r="O249" i="11"/>
  <c r="R249" i="11"/>
  <c r="U249" i="11"/>
  <c r="X249" i="11"/>
  <c r="P249" i="11"/>
  <c r="S249" i="11"/>
  <c r="V249" i="11"/>
  <c r="Y249" i="11"/>
  <c r="AA249" i="11"/>
  <c r="AB249" i="11"/>
  <c r="O250" i="11"/>
  <c r="R250" i="11"/>
  <c r="U250" i="11"/>
  <c r="X250" i="11"/>
  <c r="P250" i="11"/>
  <c r="S250" i="11"/>
  <c r="V250" i="11"/>
  <c r="Y250" i="11"/>
  <c r="AA250" i="11"/>
  <c r="AB250" i="11"/>
  <c r="O251" i="11"/>
  <c r="R251" i="11"/>
  <c r="U251" i="11"/>
  <c r="X251" i="11"/>
  <c r="P251" i="11"/>
  <c r="S251" i="11"/>
  <c r="V251" i="11"/>
  <c r="Y251" i="11"/>
  <c r="AA251" i="11"/>
  <c r="AB251" i="11"/>
  <c r="O252" i="11"/>
  <c r="R252" i="11"/>
  <c r="U252" i="11"/>
  <c r="X252" i="11"/>
  <c r="P252" i="11"/>
  <c r="S252" i="11"/>
  <c r="V252" i="11"/>
  <c r="Y252" i="11"/>
  <c r="AA252" i="11"/>
  <c r="AB252" i="11"/>
  <c r="O253" i="11"/>
  <c r="R253" i="11"/>
  <c r="U253" i="11"/>
  <c r="X253" i="11"/>
  <c r="P253" i="11"/>
  <c r="S253" i="11"/>
  <c r="V253" i="11"/>
  <c r="Y253" i="11"/>
  <c r="AA253" i="11"/>
  <c r="AB253" i="11"/>
  <c r="O254" i="11"/>
  <c r="R254" i="11"/>
  <c r="U254" i="11"/>
  <c r="X254" i="11"/>
  <c r="P254" i="11"/>
  <c r="S254" i="11"/>
  <c r="V254" i="11"/>
  <c r="Y254" i="11"/>
  <c r="AA254" i="11"/>
  <c r="AB254" i="11"/>
  <c r="O255" i="11"/>
  <c r="R255" i="11"/>
  <c r="U255" i="11"/>
  <c r="X255" i="11"/>
  <c r="P255" i="11"/>
  <c r="S255" i="11"/>
  <c r="V255" i="11"/>
  <c r="Y255" i="11"/>
  <c r="AA255" i="11"/>
  <c r="AB255" i="11"/>
  <c r="O256" i="11"/>
  <c r="R256" i="11"/>
  <c r="U256" i="11"/>
  <c r="X256" i="11"/>
  <c r="P256" i="11"/>
  <c r="S256" i="11"/>
  <c r="V256" i="11"/>
  <c r="Y256" i="11"/>
  <c r="AA256" i="11"/>
  <c r="AB256" i="11"/>
  <c r="O257" i="11"/>
  <c r="R257" i="11"/>
  <c r="U257" i="11"/>
  <c r="X257" i="11"/>
  <c r="P257" i="11"/>
  <c r="S257" i="11"/>
  <c r="V257" i="11"/>
  <c r="Y257" i="11"/>
  <c r="AA257" i="11"/>
  <c r="AB257" i="11"/>
  <c r="O258" i="11"/>
  <c r="R258" i="11"/>
  <c r="U258" i="11"/>
  <c r="X258" i="11"/>
  <c r="P258" i="11"/>
  <c r="S258" i="11"/>
  <c r="V258" i="11"/>
  <c r="Y258" i="11"/>
  <c r="AA258" i="11"/>
  <c r="AB258" i="11"/>
  <c r="O259" i="11"/>
  <c r="R259" i="11"/>
  <c r="U259" i="11"/>
  <c r="X259" i="11"/>
  <c r="P259" i="11"/>
  <c r="S259" i="11"/>
  <c r="V259" i="11"/>
  <c r="Y259" i="11"/>
  <c r="AA259" i="11"/>
  <c r="AB259" i="11"/>
  <c r="O260" i="11"/>
  <c r="R260" i="11"/>
  <c r="U260" i="11"/>
  <c r="X260" i="11"/>
  <c r="P260" i="11"/>
  <c r="S260" i="11"/>
  <c r="V260" i="11"/>
  <c r="Y260" i="11"/>
  <c r="AA260" i="11"/>
  <c r="AB260" i="11"/>
  <c r="O261" i="11"/>
  <c r="R261" i="11"/>
  <c r="U261" i="11"/>
  <c r="X261" i="11"/>
  <c r="P261" i="11"/>
  <c r="S261" i="11"/>
  <c r="V261" i="11"/>
  <c r="Y261" i="11"/>
  <c r="AA261" i="11"/>
  <c r="AB261" i="11"/>
  <c r="O262" i="11"/>
  <c r="R262" i="11"/>
  <c r="U262" i="11"/>
  <c r="X262" i="11"/>
  <c r="P262" i="11"/>
  <c r="S262" i="11"/>
  <c r="V262" i="11"/>
  <c r="Y262" i="11"/>
  <c r="AA262" i="11"/>
  <c r="AB262" i="11"/>
  <c r="O263" i="11"/>
  <c r="R263" i="11"/>
  <c r="U263" i="11"/>
  <c r="X263" i="11"/>
  <c r="P263" i="11"/>
  <c r="S263" i="11"/>
  <c r="V263" i="11"/>
  <c r="Y263" i="11"/>
  <c r="AA263" i="11"/>
  <c r="AB263" i="11"/>
  <c r="X264" i="11"/>
  <c r="X265" i="11"/>
  <c r="O266" i="11"/>
  <c r="R266" i="11"/>
  <c r="U266" i="11"/>
  <c r="X266" i="11"/>
  <c r="P266" i="11"/>
  <c r="S266" i="11"/>
  <c r="V266" i="11"/>
  <c r="Y266" i="11"/>
  <c r="AA266" i="11"/>
  <c r="AB266" i="11"/>
  <c r="O267" i="11"/>
  <c r="R267" i="11"/>
  <c r="U267" i="11"/>
  <c r="X267" i="11"/>
  <c r="P267" i="11"/>
  <c r="S267" i="11"/>
  <c r="V267" i="11"/>
  <c r="Y267" i="11"/>
  <c r="AA267" i="11"/>
  <c r="AB267" i="11"/>
  <c r="AJ15" i="11"/>
  <c r="AM15" i="11" s="1"/>
  <c r="I222" i="11"/>
  <c r="K223" i="11"/>
  <c r="I223" i="11"/>
  <c r="AI223" i="11"/>
  <c r="I197" i="11"/>
  <c r="I198" i="11"/>
  <c r="I196" i="11"/>
  <c r="M52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K264" i="11"/>
  <c r="K265" i="11"/>
  <c r="K266" i="11"/>
  <c r="K267" i="11"/>
  <c r="Y264" i="11"/>
  <c r="M264" i="11"/>
  <c r="Y265" i="11"/>
  <c r="M265" i="11"/>
  <c r="M266" i="11"/>
  <c r="M267" i="11"/>
  <c r="K242" i="11"/>
  <c r="K243" i="11"/>
  <c r="K244" i="11"/>
  <c r="K245" i="11"/>
  <c r="K246" i="11"/>
  <c r="K247" i="11"/>
  <c r="K248" i="11"/>
  <c r="K249" i="11"/>
  <c r="M242" i="11"/>
  <c r="M243" i="11"/>
  <c r="M244" i="11"/>
  <c r="M245" i="11"/>
  <c r="M246" i="11"/>
  <c r="M247" i="11"/>
  <c r="M248" i="11"/>
  <c r="M249" i="11"/>
  <c r="K238" i="11"/>
  <c r="K239" i="11"/>
  <c r="K240" i="11"/>
  <c r="K241" i="11"/>
  <c r="M238" i="11"/>
  <c r="M239" i="11"/>
  <c r="M240" i="11"/>
  <c r="M241" i="11"/>
  <c r="K232" i="11"/>
  <c r="K233" i="11"/>
  <c r="K234" i="11"/>
  <c r="K235" i="11"/>
  <c r="K236" i="11"/>
  <c r="K237" i="11"/>
  <c r="M232" i="11"/>
  <c r="M233" i="11"/>
  <c r="M234" i="11"/>
  <c r="M235" i="11"/>
  <c r="M236" i="11"/>
  <c r="M237" i="11"/>
  <c r="K225" i="11"/>
  <c r="K226" i="11"/>
  <c r="K227" i="11"/>
  <c r="K228" i="11"/>
  <c r="K229" i="11"/>
  <c r="K230" i="11"/>
  <c r="K231" i="11"/>
  <c r="M225" i="11"/>
  <c r="M226" i="11"/>
  <c r="M227" i="11"/>
  <c r="M228" i="11"/>
  <c r="M229" i="11"/>
  <c r="M230" i="11"/>
  <c r="M231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4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Y223" i="11"/>
  <c r="AK223" i="11" s="1"/>
  <c r="M223" i="11"/>
  <c r="M224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M186" i="11"/>
  <c r="M187" i="11"/>
  <c r="M188" i="11"/>
  <c r="M189" i="11"/>
  <c r="M190" i="11"/>
  <c r="M191" i="11"/>
  <c r="M192" i="11"/>
  <c r="M193" i="11"/>
  <c r="M194" i="11"/>
  <c r="M195" i="11"/>
  <c r="M196" i="11"/>
  <c r="Y197" i="11"/>
  <c r="AK197" i="11" s="1"/>
  <c r="M197" i="11"/>
  <c r="Y198" i="11"/>
  <c r="AK198" i="11" s="1"/>
  <c r="M198" i="11"/>
  <c r="M199" i="11"/>
  <c r="M200" i="11"/>
  <c r="M201" i="11"/>
  <c r="M20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M173" i="11"/>
  <c r="M174" i="11"/>
  <c r="M175" i="11"/>
  <c r="M176" i="11"/>
  <c r="M177" i="11"/>
  <c r="M178" i="11"/>
  <c r="Y179" i="11"/>
  <c r="AK179" i="11" s="1"/>
  <c r="M179" i="11"/>
  <c r="M180" i="11"/>
  <c r="M181" i="11"/>
  <c r="M182" i="11"/>
  <c r="M183" i="11"/>
  <c r="M184" i="11"/>
  <c r="M185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AM52" i="11" s="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Y52" i="11"/>
  <c r="AK52" i="11" s="1"/>
  <c r="AN52" i="11" s="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K25" i="11"/>
  <c r="K26" i="11"/>
  <c r="K27" i="11"/>
  <c r="K28" i="11"/>
  <c r="K29" i="11"/>
  <c r="M25" i="11"/>
  <c r="M26" i="11"/>
  <c r="M27" i="11"/>
  <c r="M28" i="11"/>
  <c r="M29" i="11"/>
  <c r="K16" i="11"/>
  <c r="K17" i="11"/>
  <c r="K18" i="11"/>
  <c r="K19" i="11"/>
  <c r="K20" i="11"/>
  <c r="K21" i="11"/>
  <c r="AQ22" i="11"/>
  <c r="K22" i="11"/>
  <c r="K23" i="11"/>
  <c r="K24" i="11"/>
  <c r="M16" i="11"/>
  <c r="M17" i="11"/>
  <c r="M18" i="11"/>
  <c r="M19" i="11"/>
  <c r="M20" i="11"/>
  <c r="M21" i="11"/>
  <c r="M22" i="11"/>
  <c r="M23" i="11"/>
  <c r="M24" i="11"/>
  <c r="AK15" i="11"/>
  <c r="AN15" i="11" s="1"/>
  <c r="X15" i="11"/>
  <c r="AA15" i="11"/>
  <c r="Y15" i="11"/>
  <c r="AB15" i="11"/>
  <c r="I265" i="11"/>
  <c r="I267" i="11"/>
  <c r="AR267" i="11"/>
  <c r="AS267" i="11" s="1"/>
  <c r="AS266" i="11" s="1"/>
  <c r="AR266" i="11"/>
  <c r="AR265" i="11"/>
  <c r="AS265" i="11" s="1"/>
  <c r="AS264" i="11" s="1"/>
  <c r="AR264" i="11"/>
  <c r="AR263" i="11"/>
  <c r="AR262" i="11"/>
  <c r="AS262" i="11" s="1"/>
  <c r="AS261" i="11" s="1"/>
  <c r="AR261" i="11"/>
  <c r="AR260" i="11"/>
  <c r="AS260" i="11" s="1"/>
  <c r="AR259" i="11"/>
  <c r="AS259" i="11" s="1"/>
  <c r="AR258" i="11"/>
  <c r="AS258" i="11" s="1"/>
  <c r="AR257" i="11"/>
  <c r="AS257" i="11" s="1"/>
  <c r="AR256" i="11"/>
  <c r="AR255" i="11"/>
  <c r="AS255" i="11" s="1"/>
  <c r="AR254" i="11"/>
  <c r="AS254" i="11" s="1"/>
  <c r="AR253" i="11"/>
  <c r="AS253" i="11" s="1"/>
  <c r="AR252" i="11"/>
  <c r="AS252" i="11" s="1"/>
  <c r="AR251" i="11"/>
  <c r="AS251" i="11" s="1"/>
  <c r="AR250" i="11"/>
  <c r="AR249" i="11"/>
  <c r="AR248" i="11"/>
  <c r="AS248" i="11" s="1"/>
  <c r="AS247" i="11" s="1"/>
  <c r="AR247" i="11"/>
  <c r="AR246" i="11"/>
  <c r="AS246" i="11" s="1"/>
  <c r="AR245" i="11"/>
  <c r="AS245" i="11" s="1"/>
  <c r="AR244" i="11"/>
  <c r="AS244" i="11" s="1"/>
  <c r="AR243" i="11"/>
  <c r="AS243" i="11" s="1"/>
  <c r="AR242" i="11"/>
  <c r="AR241" i="11"/>
  <c r="AR240" i="11"/>
  <c r="AS240" i="11" s="1"/>
  <c r="AR239" i="11"/>
  <c r="AS239" i="11" s="1"/>
  <c r="AR238" i="11"/>
  <c r="AR237" i="11"/>
  <c r="AR236" i="11"/>
  <c r="AS236" i="11" s="1"/>
  <c r="AS235" i="11" s="1"/>
  <c r="AR235" i="11"/>
  <c r="AR234" i="11"/>
  <c r="AS234" i="11" s="1"/>
  <c r="AR233" i="11"/>
  <c r="AS233" i="11" s="1"/>
  <c r="AR232" i="11"/>
  <c r="AR231" i="11"/>
  <c r="AR230" i="11"/>
  <c r="AS230" i="11" s="1"/>
  <c r="AS229" i="11" s="1"/>
  <c r="AR229" i="11"/>
  <c r="AR228" i="11"/>
  <c r="AS228" i="11" s="1"/>
  <c r="AR227" i="11"/>
  <c r="AS227" i="11" s="1"/>
  <c r="AR226" i="11"/>
  <c r="AS226" i="11" s="1"/>
  <c r="AR225" i="11"/>
  <c r="AR224" i="11"/>
  <c r="AR223" i="11"/>
  <c r="AS223" i="11" s="1"/>
  <c r="AR222" i="11"/>
  <c r="AS222" i="11" s="1"/>
  <c r="AR221" i="11"/>
  <c r="AS221" i="11" s="1"/>
  <c r="AR220" i="11"/>
  <c r="AS220" i="11" s="1"/>
  <c r="AR219" i="11"/>
  <c r="AS219" i="11" s="1"/>
  <c r="AR218" i="11"/>
  <c r="AS218" i="11" s="1"/>
  <c r="AR217" i="11"/>
  <c r="AS217" i="11" s="1"/>
  <c r="AR216" i="11"/>
  <c r="AR215" i="11"/>
  <c r="AS215" i="11" s="1"/>
  <c r="AS214" i="11" s="1"/>
  <c r="AR214" i="11"/>
  <c r="AR213" i="11"/>
  <c r="AS213" i="11" s="1"/>
  <c r="AR212" i="11"/>
  <c r="AS212" i="11" s="1"/>
  <c r="AR211" i="11"/>
  <c r="AS211" i="11" s="1"/>
  <c r="AR210" i="11"/>
  <c r="AR209" i="11"/>
  <c r="AS209" i="11" s="1"/>
  <c r="AR208" i="11"/>
  <c r="AS208" i="11" s="1"/>
  <c r="AR207" i="11"/>
  <c r="AS207" i="11" s="1"/>
  <c r="AR206" i="11"/>
  <c r="AS206" i="11" s="1"/>
  <c r="AR205" i="11"/>
  <c r="AS205" i="11" s="1"/>
  <c r="AR204" i="11"/>
  <c r="AS204" i="11" s="1"/>
  <c r="AR203" i="11"/>
  <c r="AR202" i="11"/>
  <c r="AR201" i="11"/>
  <c r="AS201" i="11" s="1"/>
  <c r="AR200" i="11"/>
  <c r="AS200" i="11" s="1"/>
  <c r="AR199" i="11"/>
  <c r="AR198" i="11"/>
  <c r="AS198" i="11" s="1"/>
  <c r="AR197" i="11"/>
  <c r="AS197" i="11" s="1"/>
  <c r="AR196" i="11"/>
  <c r="AS196" i="11" s="1"/>
  <c r="AR195" i="11"/>
  <c r="AS195" i="11" s="1"/>
  <c r="AR194" i="11"/>
  <c r="AS194" i="11" s="1"/>
  <c r="AR193" i="11"/>
  <c r="AR192" i="11"/>
  <c r="AS192" i="11" s="1"/>
  <c r="AR191" i="11"/>
  <c r="AS191" i="11" s="1"/>
  <c r="AR190" i="11"/>
  <c r="AS190" i="11" s="1"/>
  <c r="AR189" i="11"/>
  <c r="AR188" i="11"/>
  <c r="AS188" i="11" s="1"/>
  <c r="AR187" i="11"/>
  <c r="AS187" i="11" s="1"/>
  <c r="AR186" i="11"/>
  <c r="AR185" i="11"/>
  <c r="AR184" i="11"/>
  <c r="AS184" i="11" s="1"/>
  <c r="AR183" i="11"/>
  <c r="AS183" i="11" s="1"/>
  <c r="AR182" i="11"/>
  <c r="AS182" i="11" s="1"/>
  <c r="AR181" i="11"/>
  <c r="AS181" i="11" s="1"/>
  <c r="AR180" i="11"/>
  <c r="AR179" i="11"/>
  <c r="AS179" i="11" s="1"/>
  <c r="AR178" i="11"/>
  <c r="AS178" i="11" s="1"/>
  <c r="AR177" i="11"/>
  <c r="AS177" i="11" s="1"/>
  <c r="AR176" i="11"/>
  <c r="AS176" i="11" s="1"/>
  <c r="AR175" i="11"/>
  <c r="AR174" i="11"/>
  <c r="AS174" i="11" s="1"/>
  <c r="AS173" i="11" s="1"/>
  <c r="AR173" i="11"/>
  <c r="AR172" i="11"/>
  <c r="AR171" i="11"/>
  <c r="AS171" i="11" s="1"/>
  <c r="AR170" i="11"/>
  <c r="AS170" i="11" s="1"/>
  <c r="AR169" i="11"/>
  <c r="AS169" i="11" s="1"/>
  <c r="AR168" i="11"/>
  <c r="AR167" i="11"/>
  <c r="AS167" i="11" s="1"/>
  <c r="AR166" i="11"/>
  <c r="AS166" i="11" s="1"/>
  <c r="AR165" i="11"/>
  <c r="AS165" i="11" s="1"/>
  <c r="AR164" i="11"/>
  <c r="AS164" i="11" s="1"/>
  <c r="AR163" i="11"/>
  <c r="AS163" i="11" s="1"/>
  <c r="AR162" i="11"/>
  <c r="AS162" i="11" s="1"/>
  <c r="AR161" i="11"/>
  <c r="AS161" i="11" s="1"/>
  <c r="AR160" i="11"/>
  <c r="AS160" i="11" s="1"/>
  <c r="AR159" i="11"/>
  <c r="AS159" i="11" s="1"/>
  <c r="AR158" i="11"/>
  <c r="AS158" i="11" s="1"/>
  <c r="AR157" i="11"/>
  <c r="AS157" i="11" s="1"/>
  <c r="AR156" i="11"/>
  <c r="AS156" i="11" s="1"/>
  <c r="AR155" i="11"/>
  <c r="AS155" i="11" s="1"/>
  <c r="AR154" i="11"/>
  <c r="AS154" i="11" s="1"/>
  <c r="AR153" i="11"/>
  <c r="AS153" i="11" s="1"/>
  <c r="AR152" i="11"/>
  <c r="AS152" i="11" s="1"/>
  <c r="AR151" i="11"/>
  <c r="AS151" i="11" s="1"/>
  <c r="AR150" i="11"/>
  <c r="AR149" i="11"/>
  <c r="AS149" i="11" s="1"/>
  <c r="AR148" i="11"/>
  <c r="AS148" i="11" s="1"/>
  <c r="AR147" i="11"/>
  <c r="AS147" i="11" s="1"/>
  <c r="AR146" i="11"/>
  <c r="AS146" i="11" s="1"/>
  <c r="AR145" i="11"/>
  <c r="AS145" i="11" s="1"/>
  <c r="AR144" i="11"/>
  <c r="AS144" i="11" s="1"/>
  <c r="AR143" i="11"/>
  <c r="AS143" i="11" s="1"/>
  <c r="AR142" i="11"/>
  <c r="AS142" i="11" s="1"/>
  <c r="AR141" i="11"/>
  <c r="AS141" i="11" s="1"/>
  <c r="AR140" i="11"/>
  <c r="AS140" i="11" s="1"/>
  <c r="AR139" i="11"/>
  <c r="AS139" i="11" s="1"/>
  <c r="AR138" i="11"/>
  <c r="AS138" i="11" s="1"/>
  <c r="AR137" i="11"/>
  <c r="AS137" i="11" s="1"/>
  <c r="AR136" i="11"/>
  <c r="AS136" i="11" s="1"/>
  <c r="AR135" i="11"/>
  <c r="AS135" i="11" s="1"/>
  <c r="AR134" i="11"/>
  <c r="AS134" i="11" s="1"/>
  <c r="AR133" i="11"/>
  <c r="AS133" i="11" s="1"/>
  <c r="AR132" i="11"/>
  <c r="AS132" i="11" s="1"/>
  <c r="AR131" i="11"/>
  <c r="AS131" i="11" s="1"/>
  <c r="AR130" i="11"/>
  <c r="AS130" i="11" s="1"/>
  <c r="AR129" i="11"/>
  <c r="AS129" i="11" s="1"/>
  <c r="AR128" i="11"/>
  <c r="AS128" i="11" s="1"/>
  <c r="AR127" i="11"/>
  <c r="AS127" i="11" s="1"/>
  <c r="AR126" i="11"/>
  <c r="AS126" i="11" s="1"/>
  <c r="AR125" i="11"/>
  <c r="AS125" i="11" s="1"/>
  <c r="AR124" i="11"/>
  <c r="AS124" i="11" s="1"/>
  <c r="AR123" i="11"/>
  <c r="AS123" i="11" s="1"/>
  <c r="AR122" i="11"/>
  <c r="AS122" i="11" s="1"/>
  <c r="AR121" i="11"/>
  <c r="AS121" i="11" s="1"/>
  <c r="AR120" i="11"/>
  <c r="AS120" i="11" s="1"/>
  <c r="AR119" i="11"/>
  <c r="AS119" i="11" s="1"/>
  <c r="AR118" i="11"/>
  <c r="AS118" i="11" s="1"/>
  <c r="AR117" i="11"/>
  <c r="AS117" i="11" s="1"/>
  <c r="AR116" i="11"/>
  <c r="AS116" i="11" s="1"/>
  <c r="AR115" i="11"/>
  <c r="AS115" i="11" s="1"/>
  <c r="AR114" i="11"/>
  <c r="AS114" i="11" s="1"/>
  <c r="AR113" i="11"/>
  <c r="AS113" i="11" s="1"/>
  <c r="AR112" i="11"/>
  <c r="AS112" i="11" s="1"/>
  <c r="AR111" i="11"/>
  <c r="AS111" i="11" s="1"/>
  <c r="AR110" i="11"/>
  <c r="AS110" i="11" s="1"/>
  <c r="AR109" i="11"/>
  <c r="AS109" i="11" s="1"/>
  <c r="AR108" i="11"/>
  <c r="AS108" i="11" s="1"/>
  <c r="AR107" i="11"/>
  <c r="AS107" i="11" s="1"/>
  <c r="AR106" i="11"/>
  <c r="AS106" i="11" s="1"/>
  <c r="AR105" i="11"/>
  <c r="AS105" i="11" s="1"/>
  <c r="AR104" i="11"/>
  <c r="AS104" i="11" s="1"/>
  <c r="AR103" i="11"/>
  <c r="AS103" i="11" s="1"/>
  <c r="AR102" i="11"/>
  <c r="AS102" i="11" s="1"/>
  <c r="AR101" i="11"/>
  <c r="AS101" i="11" s="1"/>
  <c r="AR100" i="11"/>
  <c r="AS100" i="11" s="1"/>
  <c r="AR99" i="11"/>
  <c r="AS99" i="11" s="1"/>
  <c r="AR98" i="11"/>
  <c r="AS98" i="11" s="1"/>
  <c r="AR97" i="11"/>
  <c r="AS97" i="11" s="1"/>
  <c r="AR96" i="11"/>
  <c r="AS96" i="11" s="1"/>
  <c r="AR95" i="11"/>
  <c r="AS95" i="11" s="1"/>
  <c r="AR94" i="11"/>
  <c r="AS94" i="11" s="1"/>
  <c r="AR93" i="11"/>
  <c r="AS93" i="11" s="1"/>
  <c r="AR92" i="11"/>
  <c r="AS92" i="11" s="1"/>
  <c r="AR91" i="11"/>
  <c r="AS91" i="11" s="1"/>
  <c r="AR90" i="11"/>
  <c r="AS90" i="11" s="1"/>
  <c r="AR89" i="11"/>
  <c r="AS89" i="11" s="1"/>
  <c r="AR88" i="11"/>
  <c r="AS88" i="11" s="1"/>
  <c r="AR87" i="11"/>
  <c r="AS87" i="11" s="1"/>
  <c r="AR86" i="11"/>
  <c r="AS86" i="11" s="1"/>
  <c r="AR85" i="11"/>
  <c r="AS85" i="11" s="1"/>
  <c r="AR84" i="11"/>
  <c r="AS84" i="11" s="1"/>
  <c r="AR83" i="11"/>
  <c r="AS83" i="11" s="1"/>
  <c r="AR82" i="11"/>
  <c r="AR81" i="11"/>
  <c r="AS81" i="11" s="1"/>
  <c r="AR80" i="11"/>
  <c r="AS80" i="11" s="1"/>
  <c r="AR79" i="11"/>
  <c r="AS79" i="11" s="1"/>
  <c r="AR78" i="11"/>
  <c r="AS78" i="11" s="1"/>
  <c r="AR77" i="11"/>
  <c r="AS77" i="11" s="1"/>
  <c r="AR76" i="11"/>
  <c r="AS76" i="11" s="1"/>
  <c r="AR75" i="11"/>
  <c r="AS75" i="11" s="1"/>
  <c r="AR74" i="11"/>
  <c r="AS74" i="11" s="1"/>
  <c r="AR73" i="11"/>
  <c r="AS73" i="11" s="1"/>
  <c r="AR72" i="11"/>
  <c r="AR71" i="11"/>
  <c r="AS71" i="11" s="1"/>
  <c r="AR70" i="11"/>
  <c r="AS70" i="11" s="1"/>
  <c r="AR69" i="11"/>
  <c r="AS69" i="11" s="1"/>
  <c r="AR68" i="11"/>
  <c r="AS68" i="11" s="1"/>
  <c r="AR67" i="11"/>
  <c r="AS67" i="11" s="1"/>
  <c r="AR66" i="11"/>
  <c r="AS66" i="11" s="1"/>
  <c r="AR65" i="11"/>
  <c r="AS65" i="11" s="1"/>
  <c r="AR64" i="11"/>
  <c r="AS64" i="11" s="1"/>
  <c r="AR63" i="11"/>
  <c r="AS63" i="11" s="1"/>
  <c r="AR62" i="11"/>
  <c r="AS62" i="11" s="1"/>
  <c r="AR61" i="11"/>
  <c r="AS61" i="11" s="1"/>
  <c r="AR60" i="11"/>
  <c r="AS60" i="11" s="1"/>
  <c r="AR59" i="11"/>
  <c r="AS59" i="11" s="1"/>
  <c r="AR58" i="11"/>
  <c r="AS58" i="11" s="1"/>
  <c r="AR57" i="11"/>
  <c r="AS57" i="11" s="1"/>
  <c r="AR56" i="11"/>
  <c r="AS56" i="11" s="1"/>
  <c r="AR55" i="11"/>
  <c r="AS55" i="11" s="1"/>
  <c r="AR54" i="11"/>
  <c r="AS54" i="11" s="1"/>
  <c r="AR53" i="11"/>
  <c r="AR52" i="11"/>
  <c r="AS52" i="11" s="1"/>
  <c r="AR51" i="11"/>
  <c r="AS51" i="11" s="1"/>
  <c r="AR50" i="11"/>
  <c r="AS50" i="11" s="1"/>
  <c r="AR49" i="11"/>
  <c r="AS49" i="11" s="1"/>
  <c r="AR48" i="11"/>
  <c r="AS48" i="11" s="1"/>
  <c r="AR47" i="11"/>
  <c r="AR46" i="11"/>
  <c r="AS46" i="11" s="1"/>
  <c r="AR45" i="11"/>
  <c r="AS45" i="11" s="1"/>
  <c r="AR44" i="11"/>
  <c r="AS44" i="11" s="1"/>
  <c r="AR43" i="11"/>
  <c r="AS43" i="11" s="1"/>
  <c r="AR42" i="11"/>
  <c r="AS42" i="11" s="1"/>
  <c r="AR41" i="11"/>
  <c r="AS41" i="11" s="1"/>
  <c r="AR40" i="11"/>
  <c r="AS40" i="11" s="1"/>
  <c r="AR39" i="11"/>
  <c r="AS39" i="11" s="1"/>
  <c r="AR38" i="11"/>
  <c r="AS38" i="11" s="1"/>
  <c r="AR37" i="11"/>
  <c r="AS37" i="11" s="1"/>
  <c r="AR36" i="11"/>
  <c r="AS36" i="11" s="1"/>
  <c r="AR35" i="11"/>
  <c r="AS35" i="11" s="1"/>
  <c r="AR34" i="11"/>
  <c r="AS34" i="11" s="1"/>
  <c r="AR33" i="11"/>
  <c r="AS33" i="11" s="1"/>
  <c r="AR32" i="11"/>
  <c r="AS32" i="11" s="1"/>
  <c r="AR31" i="11"/>
  <c r="AS31" i="11" s="1"/>
  <c r="AR30" i="11"/>
  <c r="AR29" i="11"/>
  <c r="AR28" i="11"/>
  <c r="AS28" i="11" s="1"/>
  <c r="AS27" i="11" s="1"/>
  <c r="AR27" i="11"/>
  <c r="AR26" i="11"/>
  <c r="AR25" i="11"/>
  <c r="AR24" i="11"/>
  <c r="AR23" i="11"/>
  <c r="AS23" i="11" s="1"/>
  <c r="AR22" i="11"/>
  <c r="AS22" i="11" s="1"/>
  <c r="AR21" i="11"/>
  <c r="AS21" i="11" s="1"/>
  <c r="AR20" i="11"/>
  <c r="AR19" i="11"/>
  <c r="AS19" i="11" s="1"/>
  <c r="AR18" i="11"/>
  <c r="AS18" i="11" s="1"/>
  <c r="AR17" i="11"/>
  <c r="AS17" i="11" s="1"/>
  <c r="AI265" i="11"/>
  <c r="I266" i="11"/>
  <c r="AI266" i="11"/>
  <c r="I264" i="11"/>
  <c r="I263" i="11"/>
  <c r="AI263" i="11"/>
  <c r="I262" i="11"/>
  <c r="I261" i="11"/>
  <c r="AI261" i="11"/>
  <c r="I260" i="11"/>
  <c r="I259" i="11"/>
  <c r="I258" i="11"/>
  <c r="I257" i="11"/>
  <c r="I256" i="11"/>
  <c r="I255" i="11"/>
  <c r="AI255" i="11"/>
  <c r="I254" i="11"/>
  <c r="I253" i="11"/>
  <c r="I252" i="11"/>
  <c r="AI252" i="11"/>
  <c r="AL252" i="11" s="1"/>
  <c r="I251" i="11"/>
  <c r="I250" i="11"/>
  <c r="I249" i="11"/>
  <c r="I248" i="11"/>
  <c r="I247" i="11"/>
  <c r="AI247" i="11"/>
  <c r="I246" i="11"/>
  <c r="I245" i="11"/>
  <c r="I244" i="11"/>
  <c r="I243" i="11"/>
  <c r="I242" i="11"/>
  <c r="I241" i="11"/>
  <c r="AI241" i="11"/>
  <c r="I240" i="11"/>
  <c r="I239" i="11"/>
  <c r="AI239" i="11"/>
  <c r="I238" i="11"/>
  <c r="AI238" i="11"/>
  <c r="I237" i="11"/>
  <c r="AI237" i="11"/>
  <c r="I236" i="11"/>
  <c r="I235" i="11"/>
  <c r="AI235" i="11"/>
  <c r="I234" i="11"/>
  <c r="I233" i="11"/>
  <c r="AI233" i="11"/>
  <c r="I232" i="11"/>
  <c r="I231" i="11"/>
  <c r="AI231" i="11"/>
  <c r="I230" i="11"/>
  <c r="I229" i="11"/>
  <c r="AI229" i="11"/>
  <c r="I228" i="11"/>
  <c r="I227" i="11"/>
  <c r="I226" i="11"/>
  <c r="AI226" i="11"/>
  <c r="I225" i="11"/>
  <c r="AI225" i="11"/>
  <c r="I224" i="11"/>
  <c r="I221" i="11"/>
  <c r="I220" i="11"/>
  <c r="AI220" i="11"/>
  <c r="I219" i="11"/>
  <c r="AI219" i="11"/>
  <c r="I218" i="11"/>
  <c r="I217" i="11"/>
  <c r="AI217" i="11"/>
  <c r="I216" i="11"/>
  <c r="I215" i="11"/>
  <c r="I214" i="11"/>
  <c r="AI214" i="11"/>
  <c r="I213" i="11"/>
  <c r="I212" i="11"/>
  <c r="I211" i="11"/>
  <c r="AI211" i="11"/>
  <c r="I210" i="11"/>
  <c r="I209" i="11"/>
  <c r="I208" i="11"/>
  <c r="I207" i="11"/>
  <c r="I206" i="11"/>
  <c r="I205" i="11"/>
  <c r="I204" i="11"/>
  <c r="I203" i="11"/>
  <c r="AI203" i="11"/>
  <c r="I202" i="11"/>
  <c r="I201" i="11"/>
  <c r="AI201" i="11"/>
  <c r="I200" i="11"/>
  <c r="I199" i="11"/>
  <c r="AI199" i="11"/>
  <c r="AI197" i="11"/>
  <c r="I195" i="11"/>
  <c r="I194" i="11"/>
  <c r="I193" i="11"/>
  <c r="AI193" i="11"/>
  <c r="I192" i="11"/>
  <c r="I191" i="11"/>
  <c r="AI191" i="11"/>
  <c r="I190" i="11"/>
  <c r="I189" i="11"/>
  <c r="AI189" i="11"/>
  <c r="I188" i="11"/>
  <c r="I187" i="11"/>
  <c r="AI187" i="11"/>
  <c r="I186" i="11"/>
  <c r="I185" i="11"/>
  <c r="AI185" i="11"/>
  <c r="I184" i="11"/>
  <c r="I183" i="11"/>
  <c r="AI183" i="11"/>
  <c r="I182" i="11"/>
  <c r="I181" i="11"/>
  <c r="AI181" i="11"/>
  <c r="I180" i="11"/>
  <c r="I179" i="11"/>
  <c r="AI179" i="11"/>
  <c r="I178" i="11"/>
  <c r="I177" i="11"/>
  <c r="AI177" i="11"/>
  <c r="I176" i="11"/>
  <c r="I175" i="11"/>
  <c r="AI175" i="11"/>
  <c r="I174" i="11"/>
  <c r="I173" i="11"/>
  <c r="AI173" i="11"/>
  <c r="I172" i="11"/>
  <c r="I171" i="11"/>
  <c r="AI171" i="11"/>
  <c r="I170" i="11"/>
  <c r="I169" i="11"/>
  <c r="AI169" i="11"/>
  <c r="I168" i="11"/>
  <c r="AI168" i="11"/>
  <c r="I167" i="11"/>
  <c r="AI167" i="11"/>
  <c r="I166" i="11"/>
  <c r="AI166" i="11"/>
  <c r="I165" i="11"/>
  <c r="AI165" i="11"/>
  <c r="I164" i="11"/>
  <c r="AI164" i="11"/>
  <c r="I163" i="11"/>
  <c r="AI163" i="11"/>
  <c r="I162" i="11"/>
  <c r="AI162" i="11"/>
  <c r="I161" i="11"/>
  <c r="AI161" i="11"/>
  <c r="I160" i="11"/>
  <c r="I159" i="11"/>
  <c r="AI159" i="11"/>
  <c r="I158" i="11"/>
  <c r="I157" i="11"/>
  <c r="AI157" i="11"/>
  <c r="I156" i="11"/>
  <c r="I155" i="11"/>
  <c r="AI155" i="11"/>
  <c r="I154" i="11"/>
  <c r="I153" i="11"/>
  <c r="AI153" i="11"/>
  <c r="I152" i="11"/>
  <c r="I151" i="11"/>
  <c r="AI151" i="11"/>
  <c r="I150" i="11"/>
  <c r="I149" i="11"/>
  <c r="AI149" i="11"/>
  <c r="I148" i="11"/>
  <c r="I147" i="11"/>
  <c r="AI147" i="11"/>
  <c r="I146" i="11"/>
  <c r="I145" i="11"/>
  <c r="AI145" i="11"/>
  <c r="I144" i="11"/>
  <c r="I143" i="11"/>
  <c r="AI143" i="11"/>
  <c r="I142" i="11"/>
  <c r="I141" i="11"/>
  <c r="AI141" i="11"/>
  <c r="I140" i="11"/>
  <c r="I139" i="11"/>
  <c r="AI139" i="11"/>
  <c r="I138" i="11"/>
  <c r="I137" i="11"/>
  <c r="AI137" i="11"/>
  <c r="I136" i="11"/>
  <c r="I135" i="11"/>
  <c r="AI135" i="11"/>
  <c r="I134" i="11"/>
  <c r="I133" i="11"/>
  <c r="AI133" i="11"/>
  <c r="I132" i="11"/>
  <c r="I131" i="11"/>
  <c r="AI131" i="11"/>
  <c r="I130" i="11"/>
  <c r="I129" i="11"/>
  <c r="AI129" i="11"/>
  <c r="I128" i="11"/>
  <c r="I127" i="11"/>
  <c r="AI127" i="11"/>
  <c r="I126" i="11"/>
  <c r="I125" i="11"/>
  <c r="AI125" i="11"/>
  <c r="I124" i="11"/>
  <c r="I123" i="11"/>
  <c r="AI123" i="11"/>
  <c r="I122" i="11"/>
  <c r="I121" i="11"/>
  <c r="AI121" i="11"/>
  <c r="I120" i="11"/>
  <c r="I119" i="11"/>
  <c r="AI119" i="11"/>
  <c r="I118" i="11"/>
  <c r="AI118" i="11"/>
  <c r="I117" i="11"/>
  <c r="AI117" i="11"/>
  <c r="I116" i="11"/>
  <c r="I115" i="11"/>
  <c r="AI115" i="11"/>
  <c r="I114" i="11"/>
  <c r="I113" i="11"/>
  <c r="AI113" i="11"/>
  <c r="I112" i="11"/>
  <c r="I111" i="11"/>
  <c r="AI111" i="11"/>
  <c r="AL111" i="11" s="1"/>
  <c r="I110" i="11"/>
  <c r="I109" i="11"/>
  <c r="AI109" i="11"/>
  <c r="I108" i="11"/>
  <c r="I107" i="11"/>
  <c r="AI107" i="11"/>
  <c r="I106" i="11"/>
  <c r="I105" i="11"/>
  <c r="AI105" i="11"/>
  <c r="I104" i="11"/>
  <c r="I103" i="11"/>
  <c r="AI103" i="11"/>
  <c r="I102" i="11"/>
  <c r="I101" i="11"/>
  <c r="AI101" i="11"/>
  <c r="I100" i="11"/>
  <c r="I99" i="11"/>
  <c r="AI99" i="11"/>
  <c r="I98" i="11"/>
  <c r="I97" i="11"/>
  <c r="AI97" i="11"/>
  <c r="I96" i="11"/>
  <c r="I95" i="11"/>
  <c r="AI95" i="11"/>
  <c r="I94" i="11"/>
  <c r="I93" i="11"/>
  <c r="AI93" i="11"/>
  <c r="I92" i="11"/>
  <c r="I91" i="11"/>
  <c r="AI91" i="11"/>
  <c r="I90" i="11"/>
  <c r="AI90" i="11"/>
  <c r="I89" i="11"/>
  <c r="AI89" i="11"/>
  <c r="AL89" i="11" s="1"/>
  <c r="I88" i="11"/>
  <c r="I87" i="11"/>
  <c r="AI87" i="11"/>
  <c r="AL87" i="11" s="1"/>
  <c r="I86" i="11"/>
  <c r="I85" i="11"/>
  <c r="AI85" i="11"/>
  <c r="I84" i="11"/>
  <c r="I83" i="11"/>
  <c r="AI83" i="11"/>
  <c r="I82" i="11"/>
  <c r="AI82" i="11"/>
  <c r="AL82" i="11" s="1"/>
  <c r="I81" i="11"/>
  <c r="AI81" i="11"/>
  <c r="I80" i="11"/>
  <c r="I79" i="11"/>
  <c r="AI79" i="11"/>
  <c r="I78" i="11"/>
  <c r="I77" i="11"/>
  <c r="AI77" i="11"/>
  <c r="I76" i="11"/>
  <c r="I75" i="11"/>
  <c r="AI75" i="11"/>
  <c r="AL75" i="11" s="1"/>
  <c r="I74" i="11"/>
  <c r="I73" i="11"/>
  <c r="AI73" i="11"/>
  <c r="I72" i="11"/>
  <c r="I71" i="11"/>
  <c r="AI71" i="11"/>
  <c r="I70" i="11"/>
  <c r="I69" i="11"/>
  <c r="AI69" i="11"/>
  <c r="I68" i="11"/>
  <c r="I67" i="11"/>
  <c r="AI67" i="11"/>
  <c r="I66" i="11"/>
  <c r="AI66" i="11"/>
  <c r="I65" i="11"/>
  <c r="AI65" i="11"/>
  <c r="I64" i="11"/>
  <c r="I63" i="11"/>
  <c r="I62" i="11"/>
  <c r="I61" i="11"/>
  <c r="AI61" i="11"/>
  <c r="I60" i="11"/>
  <c r="I59" i="11"/>
  <c r="AI59" i="11"/>
  <c r="I58" i="11"/>
  <c r="I57" i="11"/>
  <c r="AI57" i="11"/>
  <c r="I56" i="11"/>
  <c r="I55" i="11"/>
  <c r="AI55" i="11"/>
  <c r="I54" i="11"/>
  <c r="I53" i="11"/>
  <c r="AI53" i="11"/>
  <c r="I52" i="11"/>
  <c r="I51" i="11"/>
  <c r="AI51" i="11"/>
  <c r="I50" i="11"/>
  <c r="I49" i="11"/>
  <c r="AI49" i="11"/>
  <c r="I48" i="11"/>
  <c r="I47" i="11"/>
  <c r="AI47" i="11"/>
  <c r="I46" i="11"/>
  <c r="I45" i="11"/>
  <c r="AI45" i="11"/>
  <c r="I44" i="11"/>
  <c r="AI44" i="11"/>
  <c r="I43" i="11"/>
  <c r="AI43" i="11"/>
  <c r="I42" i="11"/>
  <c r="I41" i="11"/>
  <c r="AI41" i="11"/>
  <c r="I40" i="11"/>
  <c r="AI40" i="11"/>
  <c r="I39" i="11"/>
  <c r="AI39" i="11"/>
  <c r="I38" i="11"/>
  <c r="I37" i="11"/>
  <c r="AI37" i="11"/>
  <c r="I36" i="11"/>
  <c r="I35" i="11"/>
  <c r="AI35" i="11"/>
  <c r="I34" i="11"/>
  <c r="I33" i="11"/>
  <c r="AI33" i="11"/>
  <c r="I32" i="11"/>
  <c r="I31" i="11"/>
  <c r="AI31" i="11"/>
  <c r="I30" i="11"/>
  <c r="I29" i="11"/>
  <c r="AI29" i="11"/>
  <c r="I28" i="11"/>
  <c r="AI28" i="11"/>
  <c r="I27" i="11"/>
  <c r="AI27" i="11"/>
  <c r="I26" i="11"/>
  <c r="I25" i="11"/>
  <c r="AI25" i="11"/>
  <c r="I24" i="11"/>
  <c r="I23" i="11"/>
  <c r="AI23" i="11"/>
  <c r="I22" i="11"/>
  <c r="AI21" i="11"/>
  <c r="I21" i="11"/>
  <c r="I20" i="11"/>
  <c r="I19" i="11"/>
  <c r="I18" i="11"/>
  <c r="I17" i="11"/>
  <c r="I16" i="11"/>
  <c r="AS25" i="11"/>
  <c r="AI20" i="11"/>
  <c r="AI19" i="11"/>
  <c r="AI17" i="11"/>
  <c r="AR16" i="11"/>
  <c r="AS16" i="11" s="1"/>
  <c r="AR15" i="11"/>
  <c r="AI15" i="11"/>
  <c r="AL15" i="11" s="1"/>
  <c r="AH15" i="11"/>
  <c r="AG15" i="11"/>
  <c r="AG268" i="11" s="1"/>
  <c r="AE15" i="11"/>
  <c r="AD15" i="11"/>
  <c r="V15" i="11"/>
  <c r="U15" i="11"/>
  <c r="S15" i="11"/>
  <c r="R15" i="11"/>
  <c r="P15" i="11"/>
  <c r="O15" i="11"/>
  <c r="AI9" i="11"/>
  <c r="AI98" i="11" l="1"/>
  <c r="AI190" i="11"/>
  <c r="AL190" i="11" s="1"/>
  <c r="AI50" i="11"/>
  <c r="AI150" i="11"/>
  <c r="AL150" i="11" s="1"/>
  <c r="AI142" i="11"/>
  <c r="AI34" i="11"/>
  <c r="AL34" i="11" s="1"/>
  <c r="AL71" i="11"/>
  <c r="AL121" i="11"/>
  <c r="AI46" i="11"/>
  <c r="AI110" i="11"/>
  <c r="AI234" i="11"/>
  <c r="AI24" i="11"/>
  <c r="AL24" i="11" s="1"/>
  <c r="AL73" i="11"/>
  <c r="AI70" i="11"/>
  <c r="AI254" i="11"/>
  <c r="AL193" i="11"/>
  <c r="AL47" i="11"/>
  <c r="AI72" i="11"/>
  <c r="AL72" i="11" s="1"/>
  <c r="AL83" i="11"/>
  <c r="AI182" i="11"/>
  <c r="AL182" i="11" s="1"/>
  <c r="AI48" i="11"/>
  <c r="AL48" i="11" s="1"/>
  <c r="AI170" i="11"/>
  <c r="AL170" i="11" s="1"/>
  <c r="AI126" i="11"/>
  <c r="AL126" i="11" s="1"/>
  <c r="AI202" i="11"/>
  <c r="AL202" i="11" s="1"/>
  <c r="AI30" i="11"/>
  <c r="AL30" i="11" s="1"/>
  <c r="AL203" i="11"/>
  <c r="AL51" i="11"/>
  <c r="AI78" i="11"/>
  <c r="AL78" i="11" s="1"/>
  <c r="AL91" i="11"/>
  <c r="AL263" i="11"/>
  <c r="AI152" i="11"/>
  <c r="AL152" i="11" s="1"/>
  <c r="AL255" i="11"/>
  <c r="AL113" i="11"/>
  <c r="AL123" i="11"/>
  <c r="AL229" i="11"/>
  <c r="AI260" i="11"/>
  <c r="AL260" i="11" s="1"/>
  <c r="AL266" i="11"/>
  <c r="AL39" i="11"/>
  <c r="AL98" i="11"/>
  <c r="AL179" i="11"/>
  <c r="AL199" i="11"/>
  <c r="AL238" i="11"/>
  <c r="AL247" i="11"/>
  <c r="AL261" i="11"/>
  <c r="AI52" i="11"/>
  <c r="Y268" i="11"/>
  <c r="AJ250" i="11"/>
  <c r="AM250" i="11" s="1"/>
  <c r="AJ144" i="11"/>
  <c r="AM144" i="11" s="1"/>
  <c r="AJ124" i="11"/>
  <c r="AM124" i="11" s="1"/>
  <c r="AJ110" i="11"/>
  <c r="AM110" i="11" s="1"/>
  <c r="AJ40" i="11"/>
  <c r="AM40" i="11" s="1"/>
  <c r="AK30" i="11"/>
  <c r="AN30" i="11" s="1"/>
  <c r="AK28" i="11"/>
  <c r="AN28" i="11" s="1"/>
  <c r="AK26" i="11"/>
  <c r="AN26" i="11" s="1"/>
  <c r="AK24" i="11"/>
  <c r="AN24" i="11" s="1"/>
  <c r="AK22" i="11"/>
  <c r="AN22" i="11" s="1"/>
  <c r="AL265" i="11"/>
  <c r="AL31" i="11"/>
  <c r="AL43" i="11"/>
  <c r="AL45" i="11"/>
  <c r="AL49" i="11"/>
  <c r="AL59" i="11"/>
  <c r="AL65" i="11"/>
  <c r="AI88" i="11"/>
  <c r="AL88" i="11" s="1"/>
  <c r="AI102" i="11"/>
  <c r="AL102" i="11" s="1"/>
  <c r="AI134" i="11"/>
  <c r="AI158" i="11"/>
  <c r="AL183" i="11"/>
  <c r="AL201" i="11"/>
  <c r="AI210" i="11"/>
  <c r="AL210" i="11" s="1"/>
  <c r="AI212" i="11"/>
  <c r="AL212" i="11" s="1"/>
  <c r="AL233" i="11"/>
  <c r="AL235" i="11"/>
  <c r="AI258" i="11"/>
  <c r="AL258" i="11" s="1"/>
  <c r="AF16" i="11"/>
  <c r="AH16" i="11" s="1"/>
  <c r="AL157" i="11"/>
  <c r="AL159" i="11"/>
  <c r="AL85" i="11"/>
  <c r="AL141" i="11"/>
  <c r="AL143" i="11"/>
  <c r="AL177" i="11"/>
  <c r="AL67" i="11"/>
  <c r="AL81" i="11"/>
  <c r="AL93" i="11"/>
  <c r="AL127" i="11"/>
  <c r="AL137" i="11"/>
  <c r="AL149" i="11"/>
  <c r="AL163" i="11"/>
  <c r="AL167" i="11"/>
  <c r="AL171" i="11"/>
  <c r="AL17" i="11"/>
  <c r="R270" i="11"/>
  <c r="AL66" i="11"/>
  <c r="AL77" i="11"/>
  <c r="AL79" i="11"/>
  <c r="AI84" i="11"/>
  <c r="AL84" i="11" s="1"/>
  <c r="AL90" i="11"/>
  <c r="AL117" i="11"/>
  <c r="AL119" i="11"/>
  <c r="AL139" i="11"/>
  <c r="AL151" i="11"/>
  <c r="AL153" i="11"/>
  <c r="AL155" i="11"/>
  <c r="AL162" i="11"/>
  <c r="AL164" i="11"/>
  <c r="AL166" i="11"/>
  <c r="AL168" i="11"/>
  <c r="AL175" i="11"/>
  <c r="AL185" i="11"/>
  <c r="AL187" i="11"/>
  <c r="AL234" i="11"/>
  <c r="AI154" i="11"/>
  <c r="AL154" i="11" s="1"/>
  <c r="AI186" i="11"/>
  <c r="AL186" i="11" s="1"/>
  <c r="AL197" i="11"/>
  <c r="AL41" i="11"/>
  <c r="AL19" i="11"/>
  <c r="AL125" i="11"/>
  <c r="AL214" i="11"/>
  <c r="AL217" i="11"/>
  <c r="AI242" i="11"/>
  <c r="AL242" i="11" s="1"/>
  <c r="AL21" i="11"/>
  <c r="AL37" i="11"/>
  <c r="AL131" i="11"/>
  <c r="AK62" i="11"/>
  <c r="AN62" i="11" s="1"/>
  <c r="AL61" i="11"/>
  <c r="AL147" i="11"/>
  <c r="AL237" i="11"/>
  <c r="AL239" i="11"/>
  <c r="AL57" i="11"/>
  <c r="AL109" i="11"/>
  <c r="AL133" i="11"/>
  <c r="AL135" i="11"/>
  <c r="AL225" i="11"/>
  <c r="AL231" i="11"/>
  <c r="AL115" i="11"/>
  <c r="AL158" i="11"/>
  <c r="AL254" i="11"/>
  <c r="U270" i="11"/>
  <c r="U271" i="11" s="1"/>
  <c r="AL20" i="11"/>
  <c r="AI22" i="11"/>
  <c r="AL22" i="11" s="1"/>
  <c r="AI26" i="11"/>
  <c r="AL26" i="11" s="1"/>
  <c r="AL28" i="11"/>
  <c r="AI32" i="11"/>
  <c r="AL32" i="11" s="1"/>
  <c r="AI36" i="11"/>
  <c r="AL36" i="11" s="1"/>
  <c r="AI38" i="11"/>
  <c r="AL38" i="11" s="1"/>
  <c r="AL40" i="11"/>
  <c r="AI42" i="11"/>
  <c r="AL42" i="11" s="1"/>
  <c r="AL44" i="11"/>
  <c r="AL46" i="11"/>
  <c r="AL50" i="11"/>
  <c r="AL55" i="11"/>
  <c r="AL95" i="11"/>
  <c r="AL107" i="11"/>
  <c r="AL129" i="11"/>
  <c r="AL211" i="11"/>
  <c r="AL219" i="11"/>
  <c r="AL241" i="11"/>
  <c r="K268" i="11"/>
  <c r="K270" i="11" s="1"/>
  <c r="AI100" i="11"/>
  <c r="AL100" i="11" s="1"/>
  <c r="AI116" i="11"/>
  <c r="AL116" i="11" s="1"/>
  <c r="AI132" i="11"/>
  <c r="AL132" i="11" s="1"/>
  <c r="AI224" i="11"/>
  <c r="AL224" i="11" s="1"/>
  <c r="AI56" i="11"/>
  <c r="AL56" i="11" s="1"/>
  <c r="AI58" i="11"/>
  <c r="AL58" i="11" s="1"/>
  <c r="AI94" i="11"/>
  <c r="AL94" i="11" s="1"/>
  <c r="AL134" i="11"/>
  <c r="AI172" i="11"/>
  <c r="AL172" i="11" s="1"/>
  <c r="AI232" i="11"/>
  <c r="AL232" i="11" s="1"/>
  <c r="AI64" i="11"/>
  <c r="AL64" i="11" s="1"/>
  <c r="AI108" i="11"/>
  <c r="AL108" i="11" s="1"/>
  <c r="AI124" i="11"/>
  <c r="AL124" i="11" s="1"/>
  <c r="AI140" i="11"/>
  <c r="AL140" i="11" s="1"/>
  <c r="AL189" i="11"/>
  <c r="AI204" i="11"/>
  <c r="AL204" i="11" s="1"/>
  <c r="AI264" i="11"/>
  <c r="AL264" i="11" s="1"/>
  <c r="AG270" i="11"/>
  <c r="O270" i="11"/>
  <c r="O271" i="11" s="1"/>
  <c r="O268" i="11"/>
  <c r="M268" i="11"/>
  <c r="AB268" i="11"/>
  <c r="AJ24" i="11"/>
  <c r="AM24" i="11" s="1"/>
  <c r="AJ22" i="11"/>
  <c r="AM22" i="11" s="1"/>
  <c r="AK20" i="11"/>
  <c r="AN20" i="11" s="1"/>
  <c r="P268" i="11"/>
  <c r="V268" i="11"/>
  <c r="X268" i="11"/>
  <c r="AA268" i="11"/>
  <c r="AA270" i="11"/>
  <c r="AJ154" i="11"/>
  <c r="AM154" i="11" s="1"/>
  <c r="AJ98" i="11"/>
  <c r="AM98" i="11" s="1"/>
  <c r="AJ84" i="11"/>
  <c r="AM84" i="11" s="1"/>
  <c r="AJ66" i="11"/>
  <c r="AM66" i="11" s="1"/>
  <c r="AL105" i="11"/>
  <c r="AL226" i="11"/>
  <c r="AK196" i="11"/>
  <c r="AN196" i="11" s="1"/>
  <c r="AH198" i="11"/>
  <c r="AI198" i="11"/>
  <c r="AL198" i="11" s="1"/>
  <c r="AH194" i="11"/>
  <c r="AI194" i="11"/>
  <c r="AL194" i="11" s="1"/>
  <c r="AH146" i="11"/>
  <c r="AI146" i="11"/>
  <c r="AL146" i="11" s="1"/>
  <c r="AH138" i="11"/>
  <c r="AI138" i="11"/>
  <c r="AH130" i="11"/>
  <c r="AI130" i="11"/>
  <c r="AH122" i="11"/>
  <c r="AI122" i="11"/>
  <c r="AL122" i="11" s="1"/>
  <c r="AH114" i="11"/>
  <c r="AI114" i="11"/>
  <c r="AL114" i="11" s="1"/>
  <c r="AH106" i="11"/>
  <c r="AI106" i="11"/>
  <c r="AH96" i="11"/>
  <c r="AI96" i="11"/>
  <c r="AL96" i="11" s="1"/>
  <c r="AH80" i="11"/>
  <c r="AI80" i="11"/>
  <c r="AL80" i="11" s="1"/>
  <c r="AH86" i="11"/>
  <c r="AI86" i="11"/>
  <c r="AL86" i="11" s="1"/>
  <c r="AL97" i="11"/>
  <c r="AL99" i="11"/>
  <c r="AL101" i="11"/>
  <c r="AL103" i="11"/>
  <c r="AJ258" i="11"/>
  <c r="AM258" i="11" s="1"/>
  <c r="AK257" i="11"/>
  <c r="AN257" i="11" s="1"/>
  <c r="AJ252" i="11"/>
  <c r="AM252" i="11" s="1"/>
  <c r="AK248" i="11"/>
  <c r="AN248" i="11" s="1"/>
  <c r="AK246" i="11"/>
  <c r="AN246" i="11" s="1"/>
  <c r="AK244" i="11"/>
  <c r="AN244" i="11" s="1"/>
  <c r="AK242" i="11"/>
  <c r="AN242" i="11" s="1"/>
  <c r="AK240" i="11"/>
  <c r="AN240" i="11" s="1"/>
  <c r="AK238" i="11"/>
  <c r="AN238" i="11" s="1"/>
  <c r="AK236" i="11"/>
  <c r="AN236" i="11" s="1"/>
  <c r="AK234" i="11"/>
  <c r="AN234" i="11" s="1"/>
  <c r="AK232" i="11"/>
  <c r="AN232" i="11" s="1"/>
  <c r="AK230" i="11"/>
  <c r="AN230" i="11" s="1"/>
  <c r="AK228" i="11"/>
  <c r="AN228" i="11" s="1"/>
  <c r="AK226" i="11"/>
  <c r="AN226" i="11" s="1"/>
  <c r="AK224" i="11"/>
  <c r="AN224" i="11" s="1"/>
  <c r="AK214" i="11"/>
  <c r="AN214" i="11" s="1"/>
  <c r="AK213" i="11"/>
  <c r="AN213" i="11" s="1"/>
  <c r="AK212" i="11"/>
  <c r="AN212" i="11" s="1"/>
  <c r="AK210" i="11"/>
  <c r="AN210" i="11" s="1"/>
  <c r="AJ182" i="11"/>
  <c r="AM182" i="11" s="1"/>
  <c r="AK177" i="11"/>
  <c r="AN177" i="11" s="1"/>
  <c r="AK175" i="11"/>
  <c r="AN175" i="11" s="1"/>
  <c r="AK173" i="11"/>
  <c r="AN173" i="11" s="1"/>
  <c r="AK171" i="11"/>
  <c r="AN171" i="11" s="1"/>
  <c r="AK50" i="11"/>
  <c r="AN50" i="11" s="1"/>
  <c r="AJ50" i="11"/>
  <c r="AM50" i="11" s="1"/>
  <c r="AK48" i="11"/>
  <c r="AN48" i="11" s="1"/>
  <c r="AJ48" i="11"/>
  <c r="AM48" i="11" s="1"/>
  <c r="AK46" i="11"/>
  <c r="AN46" i="11" s="1"/>
  <c r="AJ36" i="11"/>
  <c r="AM36" i="11" s="1"/>
  <c r="AH176" i="11"/>
  <c r="AI176" i="11"/>
  <c r="AL176" i="11" s="1"/>
  <c r="AH18" i="11"/>
  <c r="AI18" i="11"/>
  <c r="AL18" i="11" s="1"/>
  <c r="AH244" i="11"/>
  <c r="AI244" i="11"/>
  <c r="AL244" i="11" s="1"/>
  <c r="AH208" i="11"/>
  <c r="AI208" i="11"/>
  <c r="AL208" i="11" s="1"/>
  <c r="AH192" i="11"/>
  <c r="AI192" i="11"/>
  <c r="AL192" i="11" s="1"/>
  <c r="AH144" i="11"/>
  <c r="AI144" i="11"/>
  <c r="AL144" i="11" s="1"/>
  <c r="AH136" i="11"/>
  <c r="AI136" i="11"/>
  <c r="AL136" i="11" s="1"/>
  <c r="AH128" i="11"/>
  <c r="AI128" i="11"/>
  <c r="AL128" i="11" s="1"/>
  <c r="AH120" i="11"/>
  <c r="AI120" i="11"/>
  <c r="AL120" i="11" s="1"/>
  <c r="AH112" i="11"/>
  <c r="AI112" i="11"/>
  <c r="AH104" i="11"/>
  <c r="AI104" i="11"/>
  <c r="AL104" i="11" s="1"/>
  <c r="AH92" i="11"/>
  <c r="AI92" i="11"/>
  <c r="AL92" i="11" s="1"/>
  <c r="AH76" i="11"/>
  <c r="AI76" i="11"/>
  <c r="AL76" i="11" s="1"/>
  <c r="AH256" i="11"/>
  <c r="AI256" i="11"/>
  <c r="AL256" i="11" s="1"/>
  <c r="AL191" i="11"/>
  <c r="AL220" i="11"/>
  <c r="AK170" i="11"/>
  <c r="AN170" i="11" s="1"/>
  <c r="AJ170" i="11"/>
  <c r="AM170" i="11" s="1"/>
  <c r="AK168" i="11"/>
  <c r="AN168" i="11" s="1"/>
  <c r="AK166" i="11"/>
  <c r="AN166" i="11" s="1"/>
  <c r="AK164" i="11"/>
  <c r="AN164" i="11" s="1"/>
  <c r="AJ164" i="11"/>
  <c r="AM164" i="11" s="1"/>
  <c r="AK162" i="11"/>
  <c r="AN162" i="11" s="1"/>
  <c r="AK160" i="11"/>
  <c r="AN160" i="11" s="1"/>
  <c r="AK158" i="11"/>
  <c r="AN158" i="11" s="1"/>
  <c r="AJ158" i="11"/>
  <c r="AM158" i="11" s="1"/>
  <c r="AK156" i="11"/>
  <c r="AN156" i="11" s="1"/>
  <c r="AJ156" i="11"/>
  <c r="AM156" i="11" s="1"/>
  <c r="AK154" i="11"/>
  <c r="AN154" i="11" s="1"/>
  <c r="AK152" i="11"/>
  <c r="AN152" i="11" s="1"/>
  <c r="AK150" i="11"/>
  <c r="AN150" i="11" s="1"/>
  <c r="AK148" i="11"/>
  <c r="AN148" i="11" s="1"/>
  <c r="AK146" i="11"/>
  <c r="AN146" i="11" s="1"/>
  <c r="AK144" i="11"/>
  <c r="AN144" i="11" s="1"/>
  <c r="AK142" i="11"/>
  <c r="AN142" i="11" s="1"/>
  <c r="AJ142" i="11"/>
  <c r="AM142" i="11" s="1"/>
  <c r="AK140" i="11"/>
  <c r="AN140" i="11" s="1"/>
  <c r="AJ140" i="11"/>
  <c r="AM140" i="11" s="1"/>
  <c r="AK138" i="11"/>
  <c r="AN138" i="11" s="1"/>
  <c r="AJ138" i="11"/>
  <c r="AM138" i="11" s="1"/>
  <c r="AK136" i="11"/>
  <c r="AN136" i="11" s="1"/>
  <c r="AK134" i="11"/>
  <c r="AN134" i="11" s="1"/>
  <c r="AK132" i="11"/>
  <c r="AN132" i="11" s="1"/>
  <c r="AK130" i="11"/>
  <c r="AN130" i="11" s="1"/>
  <c r="AK128" i="11"/>
  <c r="AN128" i="11" s="1"/>
  <c r="AJ128" i="11"/>
  <c r="AM128" i="11" s="1"/>
  <c r="AK126" i="11"/>
  <c r="AN126" i="11" s="1"/>
  <c r="AJ126" i="11"/>
  <c r="AM126" i="11" s="1"/>
  <c r="AK124" i="11"/>
  <c r="AN124" i="11" s="1"/>
  <c r="AK122" i="11"/>
  <c r="AN122" i="11" s="1"/>
  <c r="AJ122" i="11"/>
  <c r="AM122" i="11" s="1"/>
  <c r="AK120" i="11"/>
  <c r="AN120" i="11" s="1"/>
  <c r="AK118" i="11"/>
  <c r="AN118" i="11" s="1"/>
  <c r="AK116" i="11"/>
  <c r="AN116" i="11" s="1"/>
  <c r="AK114" i="11"/>
  <c r="AN114" i="11" s="1"/>
  <c r="AK112" i="11"/>
  <c r="AN112" i="11" s="1"/>
  <c r="AJ112" i="11"/>
  <c r="AM112" i="11" s="1"/>
  <c r="AK110" i="11"/>
  <c r="AN110" i="11" s="1"/>
  <c r="AK108" i="11"/>
  <c r="AN108" i="11" s="1"/>
  <c r="AJ108" i="11"/>
  <c r="AM108" i="11" s="1"/>
  <c r="AK106" i="11"/>
  <c r="AN106" i="11" s="1"/>
  <c r="AJ106" i="11"/>
  <c r="AM106" i="11" s="1"/>
  <c r="AK104" i="11"/>
  <c r="AN104" i="11" s="1"/>
  <c r="AK102" i="11"/>
  <c r="AN102" i="11" s="1"/>
  <c r="AK100" i="11"/>
  <c r="AN100" i="11" s="1"/>
  <c r="AK98" i="11"/>
  <c r="AN98" i="11" s="1"/>
  <c r="AK96" i="11"/>
  <c r="AN96" i="11" s="1"/>
  <c r="AJ96" i="11"/>
  <c r="AM96" i="11" s="1"/>
  <c r="AK94" i="11"/>
  <c r="AN94" i="11" s="1"/>
  <c r="AJ94" i="11"/>
  <c r="AM94" i="11" s="1"/>
  <c r="AK92" i="11"/>
  <c r="AN92" i="11" s="1"/>
  <c r="AK90" i="11"/>
  <c r="AN90" i="11" s="1"/>
  <c r="AK88" i="11"/>
  <c r="AN88" i="11" s="1"/>
  <c r="AK86" i="11"/>
  <c r="AN86" i="11" s="1"/>
  <c r="AK84" i="11"/>
  <c r="AN84" i="11" s="1"/>
  <c r="AK82" i="11"/>
  <c r="AN82" i="11" s="1"/>
  <c r="AJ82" i="11"/>
  <c r="AM82" i="11" s="1"/>
  <c r="AK80" i="11"/>
  <c r="AN80" i="11" s="1"/>
  <c r="AJ80" i="11"/>
  <c r="AM80" i="11" s="1"/>
  <c r="AK78" i="11"/>
  <c r="AN78" i="11" s="1"/>
  <c r="AJ78" i="11"/>
  <c r="AM78" i="11" s="1"/>
  <c r="AK76" i="11"/>
  <c r="AN76" i="11" s="1"/>
  <c r="AK74" i="11"/>
  <c r="AN74" i="11" s="1"/>
  <c r="AK72" i="11"/>
  <c r="AN72" i="11" s="1"/>
  <c r="AK70" i="11"/>
  <c r="AN70" i="11" s="1"/>
  <c r="AK68" i="11"/>
  <c r="AN68" i="11" s="1"/>
  <c r="AJ68" i="11"/>
  <c r="AM68" i="11" s="1"/>
  <c r="AK66" i="11"/>
  <c r="AN66" i="11" s="1"/>
  <c r="AK64" i="11"/>
  <c r="AN64" i="11" s="1"/>
  <c r="AJ64" i="11"/>
  <c r="AM64" i="11" s="1"/>
  <c r="AK63" i="11"/>
  <c r="AN63" i="11" s="1"/>
  <c r="AK60" i="11"/>
  <c r="AN60" i="11" s="1"/>
  <c r="AJ60" i="11"/>
  <c r="AM60" i="11" s="1"/>
  <c r="AK58" i="11"/>
  <c r="AN58" i="11" s="1"/>
  <c r="AL23" i="11"/>
  <c r="AL25" i="11"/>
  <c r="AL27" i="11"/>
  <c r="AL29" i="11"/>
  <c r="AL33" i="11"/>
  <c r="AL35" i="11"/>
  <c r="AL161" i="11"/>
  <c r="AL165" i="11"/>
  <c r="AL169" i="11"/>
  <c r="AL173" i="11"/>
  <c r="AL181" i="11"/>
  <c r="AJ18" i="11"/>
  <c r="AM18" i="11" s="1"/>
  <c r="AL52" i="11"/>
  <c r="AJ244" i="11"/>
  <c r="AM244" i="11" s="1"/>
  <c r="AJ242" i="11"/>
  <c r="AM242" i="11" s="1"/>
  <c r="AJ238" i="11"/>
  <c r="AM238" i="11" s="1"/>
  <c r="AJ234" i="11"/>
  <c r="AM234" i="11" s="1"/>
  <c r="AJ232" i="11"/>
  <c r="AM232" i="11" s="1"/>
  <c r="AJ230" i="11"/>
  <c r="AM230" i="11" s="1"/>
  <c r="AJ226" i="11"/>
  <c r="AM226" i="11" s="1"/>
  <c r="AJ224" i="11"/>
  <c r="AM224" i="11" s="1"/>
  <c r="AJ214" i="11"/>
  <c r="AM214" i="11" s="1"/>
  <c r="AJ212" i="11"/>
  <c r="AM212" i="11" s="1"/>
  <c r="AJ210" i="11"/>
  <c r="AM210" i="11" s="1"/>
  <c r="AJ198" i="11"/>
  <c r="AM198" i="11" s="1"/>
  <c r="S268" i="11"/>
  <c r="R268" i="11"/>
  <c r="AJ179" i="11"/>
  <c r="AM179" i="11" s="1"/>
  <c r="X270" i="11"/>
  <c r="X271" i="11" s="1"/>
  <c r="AJ177" i="11"/>
  <c r="AM177" i="11" s="1"/>
  <c r="AJ175" i="11"/>
  <c r="AM175" i="11" s="1"/>
  <c r="AJ173" i="11"/>
  <c r="AM173" i="11" s="1"/>
  <c r="U268" i="11"/>
  <c r="AH74" i="11"/>
  <c r="AI74" i="11"/>
  <c r="AL74" i="11" s="1"/>
  <c r="AH184" i="11"/>
  <c r="AI184" i="11"/>
  <c r="AL184" i="11" s="1"/>
  <c r="AN223" i="11"/>
  <c r="AK259" i="11"/>
  <c r="AN259" i="11" s="1"/>
  <c r="AK249" i="11"/>
  <c r="AN249" i="11" s="1"/>
  <c r="AJ208" i="11"/>
  <c r="AM208" i="11" s="1"/>
  <c r="AK206" i="11"/>
  <c r="AN206" i="11" s="1"/>
  <c r="AJ202" i="11"/>
  <c r="AM202" i="11" s="1"/>
  <c r="AH222" i="11"/>
  <c r="AI222" i="11"/>
  <c r="AL222" i="11" s="1"/>
  <c r="AK267" i="11"/>
  <c r="AN267" i="11" s="1"/>
  <c r="AJ254" i="11"/>
  <c r="AM254" i="11" s="1"/>
  <c r="AK243" i="11"/>
  <c r="AN243" i="11" s="1"/>
  <c r="AK227" i="11"/>
  <c r="AN227" i="11" s="1"/>
  <c r="AJ222" i="11"/>
  <c r="AM222" i="11" s="1"/>
  <c r="AK215" i="11"/>
  <c r="AN215" i="11" s="1"/>
  <c r="AK205" i="11"/>
  <c r="AN205" i="11" s="1"/>
  <c r="AJ188" i="11"/>
  <c r="AM188" i="11" s="1"/>
  <c r="AK180" i="11"/>
  <c r="AN180" i="11" s="1"/>
  <c r="AK178" i="11"/>
  <c r="AN178" i="11" s="1"/>
  <c r="AK265" i="11"/>
  <c r="AN265" i="11" s="1"/>
  <c r="AK266" i="11"/>
  <c r="AN266" i="11" s="1"/>
  <c r="AJ266" i="11"/>
  <c r="AM266" i="11" s="1"/>
  <c r="AK263" i="11"/>
  <c r="AN263" i="11" s="1"/>
  <c r="AJ263" i="11"/>
  <c r="AM263" i="11" s="1"/>
  <c r="AK261" i="11"/>
  <c r="AN261" i="11" s="1"/>
  <c r="AJ261" i="11"/>
  <c r="AM261" i="11" s="1"/>
  <c r="AK255" i="11"/>
  <c r="AN255" i="11" s="1"/>
  <c r="AJ255" i="11"/>
  <c r="AM255" i="11" s="1"/>
  <c r="AK253" i="11"/>
  <c r="AN253" i="11" s="1"/>
  <c r="AK251" i="11"/>
  <c r="AN251" i="11" s="1"/>
  <c r="AJ223" i="11"/>
  <c r="AM223" i="11" s="1"/>
  <c r="AK221" i="11"/>
  <c r="AN221" i="11" s="1"/>
  <c r="AK219" i="11"/>
  <c r="AN219" i="11" s="1"/>
  <c r="AJ219" i="11"/>
  <c r="AM219" i="11" s="1"/>
  <c r="AK217" i="11"/>
  <c r="AN217" i="11" s="1"/>
  <c r="AJ217" i="11"/>
  <c r="AM217" i="11" s="1"/>
  <c r="AK208" i="11"/>
  <c r="AN208" i="11" s="1"/>
  <c r="AK204" i="11"/>
  <c r="AN204" i="11" s="1"/>
  <c r="AJ204" i="11"/>
  <c r="AM204" i="11" s="1"/>
  <c r="AK202" i="11"/>
  <c r="AN202" i="11" s="1"/>
  <c r="AK200" i="11"/>
  <c r="AN200" i="11" s="1"/>
  <c r="AJ197" i="11"/>
  <c r="AM197" i="11" s="1"/>
  <c r="AK195" i="11"/>
  <c r="AN195" i="11" s="1"/>
  <c r="AK193" i="11"/>
  <c r="AN193" i="11" s="1"/>
  <c r="AJ193" i="11"/>
  <c r="AM193" i="11" s="1"/>
  <c r="AK191" i="11"/>
  <c r="AN191" i="11" s="1"/>
  <c r="AJ191" i="11"/>
  <c r="AM191" i="11" s="1"/>
  <c r="AK189" i="11"/>
  <c r="AN189" i="11" s="1"/>
  <c r="AJ189" i="11"/>
  <c r="AM189" i="11" s="1"/>
  <c r="AK187" i="11"/>
  <c r="AN187" i="11" s="1"/>
  <c r="AJ187" i="11"/>
  <c r="AM187" i="11" s="1"/>
  <c r="AK185" i="11"/>
  <c r="AN185" i="11" s="1"/>
  <c r="AJ185" i="11"/>
  <c r="AM185" i="11" s="1"/>
  <c r="AK183" i="11"/>
  <c r="AN183" i="11" s="1"/>
  <c r="AJ183" i="11"/>
  <c r="AM183" i="11" s="1"/>
  <c r="AK181" i="11"/>
  <c r="AN181" i="11" s="1"/>
  <c r="AJ181" i="11"/>
  <c r="AM181" i="11" s="1"/>
  <c r="AJ46" i="11"/>
  <c r="AM46" i="11" s="1"/>
  <c r="AK44" i="11"/>
  <c r="AN44" i="11" s="1"/>
  <c r="AJ44" i="11"/>
  <c r="AM44" i="11" s="1"/>
  <c r="AK42" i="11"/>
  <c r="AN42" i="11" s="1"/>
  <c r="AJ42" i="11"/>
  <c r="AM42" i="11" s="1"/>
  <c r="AK40" i="11"/>
  <c r="AN40" i="11" s="1"/>
  <c r="AK38" i="11"/>
  <c r="AN38" i="11" s="1"/>
  <c r="AJ38" i="11"/>
  <c r="AM38" i="11" s="1"/>
  <c r="AK36" i="11"/>
  <c r="AN36" i="11" s="1"/>
  <c r="AK34" i="11"/>
  <c r="AN34" i="11" s="1"/>
  <c r="AJ34" i="11"/>
  <c r="AM34" i="11" s="1"/>
  <c r="AK32" i="11"/>
  <c r="AN32" i="11" s="1"/>
  <c r="AJ32" i="11"/>
  <c r="AM32" i="11" s="1"/>
  <c r="AK17" i="11"/>
  <c r="AN17" i="11" s="1"/>
  <c r="AJ17" i="11"/>
  <c r="AM17" i="11" s="1"/>
  <c r="AL69" i="11"/>
  <c r="AJ265" i="11"/>
  <c r="AM265" i="11" s="1"/>
  <c r="AK247" i="11"/>
  <c r="AN247" i="11" s="1"/>
  <c r="AJ247" i="11"/>
  <c r="AM247" i="11" s="1"/>
  <c r="AK245" i="11"/>
  <c r="AN245" i="11" s="1"/>
  <c r="AK241" i="11"/>
  <c r="AN241" i="11" s="1"/>
  <c r="AJ241" i="11"/>
  <c r="AM241" i="11" s="1"/>
  <c r="AK239" i="11"/>
  <c r="AN239" i="11" s="1"/>
  <c r="AJ239" i="11"/>
  <c r="AM239" i="11" s="1"/>
  <c r="AK237" i="11"/>
  <c r="AN237" i="11" s="1"/>
  <c r="AJ237" i="11"/>
  <c r="AM237" i="11" s="1"/>
  <c r="AK235" i="11"/>
  <c r="AN235" i="11" s="1"/>
  <c r="AJ235" i="11"/>
  <c r="AM235" i="11" s="1"/>
  <c r="AK233" i="11"/>
  <c r="AN233" i="11" s="1"/>
  <c r="AJ233" i="11"/>
  <c r="AM233" i="11" s="1"/>
  <c r="AK231" i="11"/>
  <c r="AN231" i="11" s="1"/>
  <c r="AJ231" i="11"/>
  <c r="AM231" i="11" s="1"/>
  <c r="AK229" i="11"/>
  <c r="AN229" i="11" s="1"/>
  <c r="AJ229" i="11"/>
  <c r="AM229" i="11" s="1"/>
  <c r="AK225" i="11"/>
  <c r="AN225" i="11" s="1"/>
  <c r="AJ225" i="11"/>
  <c r="AM225" i="11" s="1"/>
  <c r="AK211" i="11"/>
  <c r="AN211" i="11" s="1"/>
  <c r="AJ211" i="11"/>
  <c r="AM211" i="11" s="1"/>
  <c r="AK176" i="11"/>
  <c r="AN176" i="11" s="1"/>
  <c r="AJ176" i="11"/>
  <c r="AM176" i="11" s="1"/>
  <c r="AK174" i="11"/>
  <c r="AN174" i="11" s="1"/>
  <c r="AK172" i="11"/>
  <c r="AN172" i="11" s="1"/>
  <c r="AJ172" i="11"/>
  <c r="AM172" i="11" s="1"/>
  <c r="AJ168" i="11"/>
  <c r="AM168" i="11" s="1"/>
  <c r="AJ166" i="11"/>
  <c r="AM166" i="11" s="1"/>
  <c r="AJ162" i="11"/>
  <c r="AM162" i="11" s="1"/>
  <c r="AJ152" i="11"/>
  <c r="AM152" i="11" s="1"/>
  <c r="AJ150" i="11"/>
  <c r="AM150" i="11" s="1"/>
  <c r="AJ148" i="11"/>
  <c r="AM148" i="11" s="1"/>
  <c r="AJ146" i="11"/>
  <c r="AM146" i="11" s="1"/>
  <c r="AJ136" i="11"/>
  <c r="AM136" i="11" s="1"/>
  <c r="AJ134" i="11"/>
  <c r="AM134" i="11" s="1"/>
  <c r="AJ132" i="11"/>
  <c r="AM132" i="11" s="1"/>
  <c r="AJ130" i="11"/>
  <c r="AM130" i="11" s="1"/>
  <c r="AJ120" i="11"/>
  <c r="AM120" i="11" s="1"/>
  <c r="AJ118" i="11"/>
  <c r="AM118" i="11" s="1"/>
  <c r="AJ116" i="11"/>
  <c r="AM116" i="11" s="1"/>
  <c r="AJ114" i="11"/>
  <c r="AM114" i="11" s="1"/>
  <c r="AJ104" i="11"/>
  <c r="AM104" i="11" s="1"/>
  <c r="AJ102" i="11"/>
  <c r="AM102" i="11" s="1"/>
  <c r="AJ100" i="11"/>
  <c r="AM100" i="11" s="1"/>
  <c r="AJ92" i="11"/>
  <c r="AM92" i="11" s="1"/>
  <c r="AJ90" i="11"/>
  <c r="AM90" i="11" s="1"/>
  <c r="AJ88" i="11"/>
  <c r="AM88" i="11" s="1"/>
  <c r="AJ86" i="11"/>
  <c r="AM86" i="11" s="1"/>
  <c r="AJ76" i="11"/>
  <c r="AM76" i="11" s="1"/>
  <c r="AJ74" i="11"/>
  <c r="AM74" i="11" s="1"/>
  <c r="AJ72" i="11"/>
  <c r="AM72" i="11" s="1"/>
  <c r="AJ70" i="11"/>
  <c r="AM70" i="11" s="1"/>
  <c r="AJ58" i="11"/>
  <c r="AM58" i="11" s="1"/>
  <c r="AK56" i="11"/>
  <c r="AN56" i="11" s="1"/>
  <c r="AJ56" i="11"/>
  <c r="AM56" i="11" s="1"/>
  <c r="AK54" i="11"/>
  <c r="AN54" i="11" s="1"/>
  <c r="AJ54" i="11"/>
  <c r="AM54" i="11" s="1"/>
  <c r="AJ30" i="11"/>
  <c r="AM30" i="11" s="1"/>
  <c r="AJ28" i="11"/>
  <c r="AM28" i="11" s="1"/>
  <c r="AJ26" i="11"/>
  <c r="AM26" i="11" s="1"/>
  <c r="AJ20" i="11"/>
  <c r="AM20" i="11" s="1"/>
  <c r="AL70" i="11"/>
  <c r="AL110" i="11"/>
  <c r="AL112" i="11"/>
  <c r="AL118" i="11"/>
  <c r="AL130" i="11"/>
  <c r="AL145" i="11"/>
  <c r="AS24" i="11"/>
  <c r="AK264" i="11"/>
  <c r="AN264" i="11" s="1"/>
  <c r="AK262" i="11"/>
  <c r="AN262" i="11" s="1"/>
  <c r="AJ260" i="11"/>
  <c r="AM260" i="11" s="1"/>
  <c r="AJ256" i="11"/>
  <c r="AM256" i="11" s="1"/>
  <c r="AK218" i="11"/>
  <c r="AN218" i="11" s="1"/>
  <c r="AJ216" i="11"/>
  <c r="AM216" i="11" s="1"/>
  <c r="AK209" i="11"/>
  <c r="AN209" i="11" s="1"/>
  <c r="AK207" i="11"/>
  <c r="AN207" i="11" s="1"/>
  <c r="AJ194" i="11"/>
  <c r="AM194" i="11" s="1"/>
  <c r="AJ192" i="11"/>
  <c r="AM192" i="11" s="1"/>
  <c r="AJ190" i="11"/>
  <c r="AM190" i="11" s="1"/>
  <c r="AJ186" i="11"/>
  <c r="AM186" i="11" s="1"/>
  <c r="AJ184" i="11"/>
  <c r="AM184" i="11" s="1"/>
  <c r="AK260" i="11"/>
  <c r="AN260" i="11" s="1"/>
  <c r="AK258" i="11"/>
  <c r="AN258" i="11" s="1"/>
  <c r="AK256" i="11"/>
  <c r="AN256" i="11" s="1"/>
  <c r="AK254" i="11"/>
  <c r="AN254" i="11" s="1"/>
  <c r="AK252" i="11"/>
  <c r="AN252" i="11" s="1"/>
  <c r="AK250" i="11"/>
  <c r="AN250" i="11" s="1"/>
  <c r="AK222" i="11"/>
  <c r="AN222" i="11" s="1"/>
  <c r="AK220" i="11"/>
  <c r="AN220" i="11" s="1"/>
  <c r="AJ220" i="11"/>
  <c r="AM220" i="11" s="1"/>
  <c r="AK216" i="11"/>
  <c r="AN216" i="11" s="1"/>
  <c r="AK203" i="11"/>
  <c r="AN203" i="11" s="1"/>
  <c r="AJ203" i="11"/>
  <c r="AM203" i="11" s="1"/>
  <c r="AK201" i="11"/>
  <c r="AN201" i="11" s="1"/>
  <c r="AJ201" i="11"/>
  <c r="AM201" i="11" s="1"/>
  <c r="AK199" i="11"/>
  <c r="AN199" i="11" s="1"/>
  <c r="AJ199" i="11"/>
  <c r="AM199" i="11" s="1"/>
  <c r="AK194" i="11"/>
  <c r="AN194" i="11" s="1"/>
  <c r="AK192" i="11"/>
  <c r="AN192" i="11" s="1"/>
  <c r="AK190" i="11"/>
  <c r="AN190" i="11" s="1"/>
  <c r="AK188" i="11"/>
  <c r="AN188" i="11" s="1"/>
  <c r="AK186" i="11"/>
  <c r="AN186" i="11" s="1"/>
  <c r="AK184" i="11"/>
  <c r="AN184" i="11" s="1"/>
  <c r="AK182" i="11"/>
  <c r="AN182" i="11" s="1"/>
  <c r="AK51" i="11"/>
  <c r="AN51" i="11" s="1"/>
  <c r="AJ51" i="11"/>
  <c r="AM51" i="11" s="1"/>
  <c r="AK49" i="11"/>
  <c r="AN49" i="11" s="1"/>
  <c r="AJ49" i="11"/>
  <c r="AM49" i="11" s="1"/>
  <c r="AK47" i="11"/>
  <c r="AN47" i="11" s="1"/>
  <c r="AJ47" i="11"/>
  <c r="AM47" i="11" s="1"/>
  <c r="AK45" i="11"/>
  <c r="AN45" i="11" s="1"/>
  <c r="AJ45" i="11"/>
  <c r="AM45" i="11" s="1"/>
  <c r="AK43" i="11"/>
  <c r="AN43" i="11" s="1"/>
  <c r="AJ43" i="11"/>
  <c r="AM43" i="11" s="1"/>
  <c r="AK41" i="11"/>
  <c r="AN41" i="11" s="1"/>
  <c r="AJ41" i="11"/>
  <c r="AM41" i="11" s="1"/>
  <c r="AK39" i="11"/>
  <c r="AN39" i="11" s="1"/>
  <c r="AJ39" i="11"/>
  <c r="AM39" i="11" s="1"/>
  <c r="AK37" i="11"/>
  <c r="AN37" i="11" s="1"/>
  <c r="AJ37" i="11"/>
  <c r="AM37" i="11" s="1"/>
  <c r="AK35" i="11"/>
  <c r="AN35" i="11" s="1"/>
  <c r="AJ35" i="11"/>
  <c r="AM35" i="11" s="1"/>
  <c r="AK33" i="11"/>
  <c r="AN33" i="11" s="1"/>
  <c r="AJ33" i="11"/>
  <c r="AM33" i="11" s="1"/>
  <c r="AK19" i="11"/>
  <c r="AN19" i="11" s="1"/>
  <c r="AJ19" i="11"/>
  <c r="AM19" i="11" s="1"/>
  <c r="AK16" i="11"/>
  <c r="AN16" i="11" s="1"/>
  <c r="AJ16" i="11"/>
  <c r="AJ171" i="11"/>
  <c r="AM171" i="11" s="1"/>
  <c r="AK169" i="11"/>
  <c r="AN169" i="11" s="1"/>
  <c r="AJ169" i="11"/>
  <c r="AM169" i="11" s="1"/>
  <c r="AK167" i="11"/>
  <c r="AN167" i="11" s="1"/>
  <c r="AJ167" i="11"/>
  <c r="AM167" i="11" s="1"/>
  <c r="AK165" i="11"/>
  <c r="AN165" i="11" s="1"/>
  <c r="AJ165" i="11"/>
  <c r="AM165" i="11" s="1"/>
  <c r="AK163" i="11"/>
  <c r="AN163" i="11" s="1"/>
  <c r="AJ163" i="11"/>
  <c r="AM163" i="11" s="1"/>
  <c r="AK161" i="11"/>
  <c r="AN161" i="11" s="1"/>
  <c r="AJ161" i="11"/>
  <c r="AM161" i="11" s="1"/>
  <c r="AK159" i="11"/>
  <c r="AN159" i="11" s="1"/>
  <c r="AJ159" i="11"/>
  <c r="AM159" i="11" s="1"/>
  <c r="AK157" i="11"/>
  <c r="AN157" i="11" s="1"/>
  <c r="AJ157" i="11"/>
  <c r="AM157" i="11" s="1"/>
  <c r="AK155" i="11"/>
  <c r="AN155" i="11" s="1"/>
  <c r="AJ155" i="11"/>
  <c r="AM155" i="11" s="1"/>
  <c r="AK153" i="11"/>
  <c r="AN153" i="11" s="1"/>
  <c r="AJ153" i="11"/>
  <c r="AM153" i="11" s="1"/>
  <c r="AK151" i="11"/>
  <c r="AN151" i="11" s="1"/>
  <c r="AJ151" i="11"/>
  <c r="AM151" i="11" s="1"/>
  <c r="AK149" i="11"/>
  <c r="AN149" i="11" s="1"/>
  <c r="AJ149" i="11"/>
  <c r="AM149" i="11" s="1"/>
  <c r="AK147" i="11"/>
  <c r="AN147" i="11" s="1"/>
  <c r="AJ147" i="11"/>
  <c r="AM147" i="11" s="1"/>
  <c r="AK145" i="11"/>
  <c r="AN145" i="11" s="1"/>
  <c r="AJ145" i="11"/>
  <c r="AM145" i="11" s="1"/>
  <c r="AK143" i="11"/>
  <c r="AN143" i="11" s="1"/>
  <c r="AJ143" i="11"/>
  <c r="AM143" i="11" s="1"/>
  <c r="AK141" i="11"/>
  <c r="AN141" i="11" s="1"/>
  <c r="AJ141" i="11"/>
  <c r="AM141" i="11" s="1"/>
  <c r="AK139" i="11"/>
  <c r="AN139" i="11" s="1"/>
  <c r="AJ139" i="11"/>
  <c r="AM139" i="11" s="1"/>
  <c r="AK137" i="11"/>
  <c r="AN137" i="11" s="1"/>
  <c r="AJ137" i="11"/>
  <c r="AM137" i="11" s="1"/>
  <c r="AK135" i="11"/>
  <c r="AN135" i="11" s="1"/>
  <c r="AJ135" i="11"/>
  <c r="AM135" i="11" s="1"/>
  <c r="AK133" i="11"/>
  <c r="AN133" i="11" s="1"/>
  <c r="AJ133" i="11"/>
  <c r="AM133" i="11" s="1"/>
  <c r="AK131" i="11"/>
  <c r="AN131" i="11" s="1"/>
  <c r="AJ131" i="11"/>
  <c r="AM131" i="11" s="1"/>
  <c r="AK129" i="11"/>
  <c r="AN129" i="11" s="1"/>
  <c r="AJ129" i="11"/>
  <c r="AM129" i="11" s="1"/>
  <c r="AK127" i="11"/>
  <c r="AN127" i="11" s="1"/>
  <c r="AJ127" i="11"/>
  <c r="AM127" i="11" s="1"/>
  <c r="AK125" i="11"/>
  <c r="AN125" i="11" s="1"/>
  <c r="AJ125" i="11"/>
  <c r="AM125" i="11" s="1"/>
  <c r="AK123" i="11"/>
  <c r="AN123" i="11" s="1"/>
  <c r="AJ123" i="11"/>
  <c r="AM123" i="11" s="1"/>
  <c r="AK121" i="11"/>
  <c r="AN121" i="11" s="1"/>
  <c r="AJ121" i="11"/>
  <c r="AM121" i="11" s="1"/>
  <c r="AK119" i="11"/>
  <c r="AN119" i="11" s="1"/>
  <c r="AJ119" i="11"/>
  <c r="AM119" i="11" s="1"/>
  <c r="AK117" i="11"/>
  <c r="AN117" i="11" s="1"/>
  <c r="AJ117" i="11"/>
  <c r="AM117" i="11" s="1"/>
  <c r="AK115" i="11"/>
  <c r="AN115" i="11" s="1"/>
  <c r="AJ115" i="11"/>
  <c r="AM115" i="11" s="1"/>
  <c r="AK113" i="11"/>
  <c r="AN113" i="11" s="1"/>
  <c r="AJ113" i="11"/>
  <c r="AM113" i="11" s="1"/>
  <c r="AK111" i="11"/>
  <c r="AN111" i="11" s="1"/>
  <c r="AJ111" i="11"/>
  <c r="AM111" i="11" s="1"/>
  <c r="AK109" i="11"/>
  <c r="AN109" i="11" s="1"/>
  <c r="AJ109" i="11"/>
  <c r="AM109" i="11" s="1"/>
  <c r="AK107" i="11"/>
  <c r="AN107" i="11" s="1"/>
  <c r="AJ107" i="11"/>
  <c r="AM107" i="11" s="1"/>
  <c r="AK105" i="11"/>
  <c r="AN105" i="11" s="1"/>
  <c r="AJ105" i="11"/>
  <c r="AM105" i="11" s="1"/>
  <c r="AK103" i="11"/>
  <c r="AN103" i="11" s="1"/>
  <c r="AJ103" i="11"/>
  <c r="AM103" i="11" s="1"/>
  <c r="AK101" i="11"/>
  <c r="AN101" i="11" s="1"/>
  <c r="AJ101" i="11"/>
  <c r="AM101" i="11" s="1"/>
  <c r="AK99" i="11"/>
  <c r="AN99" i="11" s="1"/>
  <c r="AJ99" i="11"/>
  <c r="AM99" i="11" s="1"/>
  <c r="AK97" i="11"/>
  <c r="AN97" i="11" s="1"/>
  <c r="AJ97" i="11"/>
  <c r="AM97" i="11" s="1"/>
  <c r="AK95" i="11"/>
  <c r="AN95" i="11" s="1"/>
  <c r="AJ95" i="11"/>
  <c r="AM95" i="11" s="1"/>
  <c r="AK93" i="11"/>
  <c r="AN93" i="11" s="1"/>
  <c r="AJ93" i="11"/>
  <c r="AM93" i="11" s="1"/>
  <c r="AK91" i="11"/>
  <c r="AN91" i="11" s="1"/>
  <c r="AJ91" i="11"/>
  <c r="AM91" i="11" s="1"/>
  <c r="AK89" i="11"/>
  <c r="AN89" i="11" s="1"/>
  <c r="AJ89" i="11"/>
  <c r="AM89" i="11" s="1"/>
  <c r="AK87" i="11"/>
  <c r="AN87" i="11" s="1"/>
  <c r="AJ87" i="11"/>
  <c r="AM87" i="11" s="1"/>
  <c r="AK85" i="11"/>
  <c r="AN85" i="11" s="1"/>
  <c r="AJ85" i="11"/>
  <c r="AM85" i="11" s="1"/>
  <c r="AK83" i="11"/>
  <c r="AN83" i="11" s="1"/>
  <c r="AJ83" i="11"/>
  <c r="AM83" i="11" s="1"/>
  <c r="AK81" i="11"/>
  <c r="AN81" i="11" s="1"/>
  <c r="AJ81" i="11"/>
  <c r="AM81" i="11" s="1"/>
  <c r="AK79" i="11"/>
  <c r="AN79" i="11" s="1"/>
  <c r="AJ79" i="11"/>
  <c r="AM79" i="11" s="1"/>
  <c r="AK77" i="11"/>
  <c r="AN77" i="11" s="1"/>
  <c r="AJ77" i="11"/>
  <c r="AM77" i="11" s="1"/>
  <c r="AK75" i="11"/>
  <c r="AN75" i="11" s="1"/>
  <c r="AJ75" i="11"/>
  <c r="AM75" i="11" s="1"/>
  <c r="AK73" i="11"/>
  <c r="AN73" i="11" s="1"/>
  <c r="AJ73" i="11"/>
  <c r="AM73" i="11" s="1"/>
  <c r="AK71" i="11"/>
  <c r="AN71" i="11" s="1"/>
  <c r="AJ71" i="11"/>
  <c r="AM71" i="11" s="1"/>
  <c r="AK69" i="11"/>
  <c r="AN69" i="11" s="1"/>
  <c r="AJ69" i="11"/>
  <c r="AM69" i="11" s="1"/>
  <c r="AK67" i="11"/>
  <c r="AN67" i="11" s="1"/>
  <c r="AJ67" i="11"/>
  <c r="AM67" i="11" s="1"/>
  <c r="AK65" i="11"/>
  <c r="AN65" i="11" s="1"/>
  <c r="AJ65" i="11"/>
  <c r="AM65" i="11" s="1"/>
  <c r="AK61" i="11"/>
  <c r="AN61" i="11" s="1"/>
  <c r="AJ61" i="11"/>
  <c r="AM61" i="11" s="1"/>
  <c r="AK59" i="11"/>
  <c r="AN59" i="11" s="1"/>
  <c r="AJ59" i="11"/>
  <c r="AM59" i="11" s="1"/>
  <c r="AK57" i="11"/>
  <c r="AN57" i="11" s="1"/>
  <c r="AJ57" i="11"/>
  <c r="AM57" i="11" s="1"/>
  <c r="AK55" i="11"/>
  <c r="AN55" i="11" s="1"/>
  <c r="AJ55" i="11"/>
  <c r="AM55" i="11" s="1"/>
  <c r="AK53" i="11"/>
  <c r="AN53" i="11" s="1"/>
  <c r="AJ53" i="11"/>
  <c r="AM53" i="11" s="1"/>
  <c r="AK31" i="11"/>
  <c r="AN31" i="11" s="1"/>
  <c r="AJ31" i="11"/>
  <c r="AM31" i="11" s="1"/>
  <c r="AK29" i="11"/>
  <c r="AN29" i="11" s="1"/>
  <c r="AJ29" i="11"/>
  <c r="AM29" i="11" s="1"/>
  <c r="AK27" i="11"/>
  <c r="AN27" i="11" s="1"/>
  <c r="AJ27" i="11"/>
  <c r="AM27" i="11" s="1"/>
  <c r="AK25" i="11"/>
  <c r="AN25" i="11" s="1"/>
  <c r="AJ25" i="11"/>
  <c r="AM25" i="11" s="1"/>
  <c r="AK23" i="11"/>
  <c r="AN23" i="11" s="1"/>
  <c r="AJ23" i="11"/>
  <c r="AM23" i="11" s="1"/>
  <c r="AK21" i="11"/>
  <c r="AN21" i="11" s="1"/>
  <c r="AJ21" i="11"/>
  <c r="AM21" i="11" s="1"/>
  <c r="AK18" i="11"/>
  <c r="AN18" i="11" s="1"/>
  <c r="AJ264" i="11"/>
  <c r="AL106" i="11"/>
  <c r="AI148" i="11"/>
  <c r="AL148" i="11" s="1"/>
  <c r="AI156" i="11"/>
  <c r="AL156" i="11" s="1"/>
  <c r="AI188" i="11"/>
  <c r="AL188" i="11" s="1"/>
  <c r="AI216" i="11"/>
  <c r="AL216" i="11" s="1"/>
  <c r="AI230" i="11"/>
  <c r="AL230" i="11" s="1"/>
  <c r="AI54" i="11"/>
  <c r="AL54" i="11" s="1"/>
  <c r="AI60" i="11"/>
  <c r="AL60" i="11" s="1"/>
  <c r="AI68" i="11"/>
  <c r="AL68" i="11" s="1"/>
  <c r="AI250" i="11"/>
  <c r="AL250" i="11" s="1"/>
  <c r="AJ267" i="11"/>
  <c r="AM267" i="11" s="1"/>
  <c r="AF267" i="11"/>
  <c r="AF262" i="11"/>
  <c r="AJ262" i="11"/>
  <c r="AM262" i="11" s="1"/>
  <c r="AJ259" i="11"/>
  <c r="AM259" i="11" s="1"/>
  <c r="AF259" i="11"/>
  <c r="AF257" i="11"/>
  <c r="AJ257" i="11"/>
  <c r="AM257" i="11" s="1"/>
  <c r="AJ253" i="11"/>
  <c r="AM253" i="11" s="1"/>
  <c r="AF253" i="11"/>
  <c r="AF251" i="11"/>
  <c r="AJ251" i="11"/>
  <c r="AM251" i="11" s="1"/>
  <c r="AF248" i="11"/>
  <c r="AJ248" i="11"/>
  <c r="AM248" i="11" s="1"/>
  <c r="AF249" i="11"/>
  <c r="AJ249" i="11"/>
  <c r="AM249" i="11" s="1"/>
  <c r="AF246" i="11"/>
  <c r="AJ246" i="11"/>
  <c r="AM246" i="11" s="1"/>
  <c r="AF245" i="11"/>
  <c r="AJ245" i="11"/>
  <c r="AM245" i="11" s="1"/>
  <c r="AJ243" i="11"/>
  <c r="AM243" i="11" s="1"/>
  <c r="AF243" i="11"/>
  <c r="AF240" i="11"/>
  <c r="AJ240" i="11"/>
  <c r="AM240" i="11" s="1"/>
  <c r="AF236" i="11"/>
  <c r="AJ236" i="11"/>
  <c r="AM236" i="11" s="1"/>
  <c r="AF228" i="11"/>
  <c r="AJ228" i="11"/>
  <c r="AM228" i="11" s="1"/>
  <c r="AJ227" i="11"/>
  <c r="AM227" i="11" s="1"/>
  <c r="AF227" i="11"/>
  <c r="AL223" i="11"/>
  <c r="AJ221" i="11"/>
  <c r="AM221" i="11" s="1"/>
  <c r="AF221" i="11"/>
  <c r="AJ218" i="11"/>
  <c r="AM218" i="11" s="1"/>
  <c r="AF218" i="11"/>
  <c r="AN179" i="11"/>
  <c r="AJ215" i="11"/>
  <c r="AM215" i="11" s="1"/>
  <c r="AF215" i="11"/>
  <c r="AJ213" i="11"/>
  <c r="AM213" i="11" s="1"/>
  <c r="AF213" i="11"/>
  <c r="AJ209" i="11"/>
  <c r="AM209" i="11" s="1"/>
  <c r="AF209" i="11"/>
  <c r="AD268" i="11"/>
  <c r="AD270" i="11"/>
  <c r="AF207" i="11"/>
  <c r="AJ207" i="11"/>
  <c r="AM207" i="11" s="1"/>
  <c r="AN198" i="11"/>
  <c r="AJ206" i="11"/>
  <c r="AM206" i="11" s="1"/>
  <c r="AF206" i="11"/>
  <c r="AN197" i="11"/>
  <c r="AF205" i="11"/>
  <c r="AJ205" i="11"/>
  <c r="AM205" i="11" s="1"/>
  <c r="AJ200" i="11"/>
  <c r="AM200" i="11" s="1"/>
  <c r="AF200" i="11"/>
  <c r="AF196" i="11"/>
  <c r="AJ196" i="11"/>
  <c r="AM196" i="11" s="1"/>
  <c r="AF195" i="11"/>
  <c r="AJ195" i="11"/>
  <c r="AM195" i="11" s="1"/>
  <c r="AJ180" i="11"/>
  <c r="AM180" i="11" s="1"/>
  <c r="AF180" i="11"/>
  <c r="AJ178" i="11"/>
  <c r="AM178" i="11" s="1"/>
  <c r="AF178" i="11"/>
  <c r="AF174" i="11"/>
  <c r="AJ174" i="11"/>
  <c r="AM174" i="11" s="1"/>
  <c r="AJ160" i="11"/>
  <c r="AM160" i="11" s="1"/>
  <c r="AF160" i="11"/>
  <c r="AJ63" i="11"/>
  <c r="AM63" i="11" s="1"/>
  <c r="AF63" i="11"/>
  <c r="AJ62" i="11"/>
  <c r="AM62" i="11" s="1"/>
  <c r="AF62" i="11"/>
  <c r="AL53" i="11"/>
  <c r="AL138" i="11"/>
  <c r="AL142" i="11"/>
  <c r="AS232" i="11"/>
  <c r="AS231" i="11" s="1"/>
  <c r="AS199" i="11"/>
  <c r="AS189" i="11"/>
  <c r="AS225" i="11"/>
  <c r="AS224" i="11" s="1"/>
  <c r="AS263" i="11"/>
  <c r="AS186" i="11"/>
  <c r="AS82" i="11"/>
  <c r="AS193" i="11"/>
  <c r="AS72" i="11"/>
  <c r="AS250" i="11"/>
  <c r="AS256" i="11"/>
  <c r="AS15" i="11"/>
  <c r="AS30" i="11"/>
  <c r="AS168" i="11"/>
  <c r="AS175" i="11"/>
  <c r="AS180" i="11"/>
  <c r="AS203" i="11"/>
  <c r="AS210" i="11"/>
  <c r="AS216" i="11"/>
  <c r="AS20" i="11"/>
  <c r="AS238" i="11"/>
  <c r="AS237" i="11" s="1"/>
  <c r="AS242" i="11"/>
  <c r="AS241" i="11" s="1"/>
  <c r="AS47" i="11"/>
  <c r="AS53" i="11"/>
  <c r="AS150" i="11"/>
  <c r="AE268" i="11"/>
  <c r="AI16" i="11" l="1"/>
  <c r="AL16" i="11" s="1"/>
  <c r="R271" i="11"/>
  <c r="AM264" i="11"/>
  <c r="AM16" i="11"/>
  <c r="AJ270" i="11"/>
  <c r="L271" i="11"/>
  <c r="AA271" i="11"/>
  <c r="AH267" i="11"/>
  <c r="AI267" i="11"/>
  <c r="AL267" i="11" s="1"/>
  <c r="AH262" i="11"/>
  <c r="AI262" i="11"/>
  <c r="AL262" i="11" s="1"/>
  <c r="AH259" i="11"/>
  <c r="AI259" i="11"/>
  <c r="AL259" i="11" s="1"/>
  <c r="AH257" i="11"/>
  <c r="AI257" i="11"/>
  <c r="AL257" i="11" s="1"/>
  <c r="AH253" i="11"/>
  <c r="AI253" i="11"/>
  <c r="AL253" i="11" s="1"/>
  <c r="AH251" i="11"/>
  <c r="AI251" i="11"/>
  <c r="AL251" i="11" s="1"/>
  <c r="AH249" i="11"/>
  <c r="AI249" i="11"/>
  <c r="AL249" i="11" s="1"/>
  <c r="AH248" i="11"/>
  <c r="AI248" i="11"/>
  <c r="AL248" i="11" s="1"/>
  <c r="AH246" i="11"/>
  <c r="AI246" i="11"/>
  <c r="AL246" i="11" s="1"/>
  <c r="AH245" i="11"/>
  <c r="AI245" i="11"/>
  <c r="AL245" i="11" s="1"/>
  <c r="AH243" i="11"/>
  <c r="AI243" i="11"/>
  <c r="AL243" i="11" s="1"/>
  <c r="AH240" i="11"/>
  <c r="AI240" i="11"/>
  <c r="AL240" i="11" s="1"/>
  <c r="AH236" i="11"/>
  <c r="AI236" i="11"/>
  <c r="AL236" i="11" s="1"/>
  <c r="AH228" i="11"/>
  <c r="AI228" i="11"/>
  <c r="AL228" i="11" s="1"/>
  <c r="AH227" i="11"/>
  <c r="AI227" i="11"/>
  <c r="AL227" i="11" s="1"/>
  <c r="AH221" i="11"/>
  <c r="AI221" i="11"/>
  <c r="AL221" i="11" s="1"/>
  <c r="AH218" i="11"/>
  <c r="AI218" i="11"/>
  <c r="AL218" i="11" s="1"/>
  <c r="AH215" i="11"/>
  <c r="AI215" i="11"/>
  <c r="AL215" i="11" s="1"/>
  <c r="AH213" i="11"/>
  <c r="AI213" i="11"/>
  <c r="AL213" i="11" s="1"/>
  <c r="AH209" i="11"/>
  <c r="AI209" i="11"/>
  <c r="AL209" i="11" s="1"/>
  <c r="AD271" i="11"/>
  <c r="AH207" i="11"/>
  <c r="AI207" i="11"/>
  <c r="AL207" i="11" s="1"/>
  <c r="AH206" i="11"/>
  <c r="AI206" i="11"/>
  <c r="AL206" i="11" s="1"/>
  <c r="AH205" i="11"/>
  <c r="AI205" i="11"/>
  <c r="AL205" i="11" s="1"/>
  <c r="AH200" i="11"/>
  <c r="AI200" i="11"/>
  <c r="AL200" i="11" s="1"/>
  <c r="AH196" i="11"/>
  <c r="AI196" i="11"/>
  <c r="AL196" i="11" s="1"/>
  <c r="AH195" i="11"/>
  <c r="AI195" i="11"/>
  <c r="AL195" i="11" s="1"/>
  <c r="AH180" i="11"/>
  <c r="AI180" i="11"/>
  <c r="AL180" i="11" s="1"/>
  <c r="AH178" i="11"/>
  <c r="AI178" i="11"/>
  <c r="AL178" i="11" s="1"/>
  <c r="AH174" i="11"/>
  <c r="AI174" i="11"/>
  <c r="AL174" i="11" s="1"/>
  <c r="AH160" i="11"/>
  <c r="AI160" i="11"/>
  <c r="AL160" i="11" s="1"/>
  <c r="AH63" i="11"/>
  <c r="AI63" i="11"/>
  <c r="AL63" i="11" s="1"/>
  <c r="AH62" i="11"/>
  <c r="AI62" i="11"/>
  <c r="AL62" i="11" s="1"/>
  <c r="AK268" i="11"/>
  <c r="AS185" i="11"/>
  <c r="AS172" i="11"/>
  <c r="AS249" i="11"/>
  <c r="AS202" i="11"/>
  <c r="AS29" i="11"/>
  <c r="AS14" i="11"/>
  <c r="AN268" i="11"/>
  <c r="AJ268" i="11"/>
  <c r="AH268" i="11" l="1"/>
  <c r="AG271" i="11" s="1"/>
  <c r="AJ271" i="11"/>
  <c r="AQ20" i="11"/>
  <c r="AM268" i="11"/>
  <c r="AM270" i="11" l="1"/>
  <c r="AM271" i="11" s="1"/>
</calcChain>
</file>

<file path=xl/sharedStrings.xml><?xml version="1.0" encoding="utf-8"?>
<sst xmlns="http://schemas.openxmlformats.org/spreadsheetml/2006/main" count="1091" uniqueCount="561">
  <si>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</si>
  <si>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</si>
  <si>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</si>
  <si>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</si>
  <si>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</si>
  <si>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</si>
  <si>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</si>
  <si>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</si>
  <si>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</si>
  <si>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</si>
  <si>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</si>
  <si>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</si>
  <si>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</si>
  <si>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</si>
  <si>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</si>
  <si>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</si>
  <si>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</si>
  <si>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</si>
  <si>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</si>
  <si>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</si>
  <si>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</si>
  <si>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</si>
  <si>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</si>
  <si>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</si>
  <si>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</si>
  <si>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</si>
  <si>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</si>
  <si>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</si>
  <si>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</si>
  <si>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</si>
  <si>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</si>
  <si>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</si>
  <si>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</si>
  <si>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</si>
  <si>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</si>
  <si>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</si>
  <si>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</si>
  <si>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</si>
  <si>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</si>
  <si>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</si>
  <si>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</si>
  <si>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</si>
  <si>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</si>
  <si>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</si>
  <si>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</si>
  <si>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</si>
  <si>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</si>
  <si>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</si>
  <si>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</si>
  <si>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</si>
  <si>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</si>
  <si>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</si>
  <si>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</si>
  <si>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</si>
  <si>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</si>
  <si>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</si>
  <si>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</si>
  <si>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</si>
  <si>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</si>
  <si>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</si>
  <si>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</si>
  <si>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</si>
  <si>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 xml:space="preserve">PERÍODO: </t>
  </si>
  <si>
    <t>11ª MEDIÇÃO</t>
  </si>
  <si>
    <t>medido</t>
  </si>
  <si>
    <t>COM DESCONTO 
(APLICADO NO VALOR TOTAL)</t>
  </si>
  <si>
    <t>ASSISTENTE(S) DO FISCAL:</t>
  </si>
  <si>
    <t>CONTRATADA: MEDEIROS &amp; MEDEIROS CIVIL E MONTAGEM LTDA</t>
  </si>
  <si>
    <t>0</t>
  </si>
  <si>
    <t>ADMINISTRAÇÃO</t>
  </si>
  <si>
    <t>100</t>
  </si>
  <si>
    <t>ADMINISTRAÇÃO LOCAL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</si>
  <si>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</si>
  <si>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</si>
  <si>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</si>
  <si>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</si>
  <si>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</si>
  <si>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</si>
  <si>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</si>
  <si>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</si>
  <si>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</si>
  <si>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</si>
  <si>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</si>
  <si>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</si>
  <si>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</si>
  <si>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</si>
  <si>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</si>
  <si>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</si>
  <si>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</si>
  <si>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</si>
  <si>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SERVIÇOS INICIAIS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</si>
  <si>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</si>
  <si>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</si>
  <si>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</si>
  <si>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</si>
  <si>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</si>
  <si>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</si>
  <si>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</si>
  <si>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</si>
  <si>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</si>
  <si>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02.102.000006.SER</t>
  </si>
  <si>
    <t>Demolição de concreto com utilização de martelo rompedor pneumático</t>
  </si>
  <si>
    <t>02.102.000031.SER</t>
  </si>
  <si>
    <t>Remoção de esquadria metálica sem reaproveitamento</t>
  </si>
  <si>
    <t>02.102.00120.SER-U</t>
  </si>
  <si>
    <t>Retirada cuidadosa de placa de forro removível</t>
  </si>
  <si>
    <t>02.137.00180.SER-U</t>
  </si>
  <si>
    <t>Remoção de pavimentação em bloco intertravado (05.001.0070-0 EMOP)</t>
  </si>
  <si>
    <t>020103U</t>
  </si>
  <si>
    <t>Retirada de caixas 4x2, 4x4x 15x15 cm, octogonal - embutidas e aparentes</t>
  </si>
  <si>
    <t>UN</t>
  </si>
  <si>
    <t>020134U</t>
  </si>
  <si>
    <t>Retirada de guarda-corpo</t>
  </si>
  <si>
    <t>020622U</t>
  </si>
  <si>
    <t>Retirada de cabo telefônico de qualquer tipo até 20 pares</t>
  </si>
  <si>
    <t>M</t>
  </si>
  <si>
    <t>020630U</t>
  </si>
  <si>
    <t>Retirada de eletroduto / duto de qualquer tipo (aparente) diâmetro de até 1</t>
  </si>
  <si>
    <t>02220.8.8.250U</t>
  </si>
  <si>
    <t>Demolição manual de alvenaria de blocos de concreto, incl. empilhamento dentro do canteiro de serviço (05.001.0025-0 EMOP)</t>
  </si>
  <si>
    <t>02225.8.3.11U</t>
  </si>
  <si>
    <t>Arrancamento de meio-fio de granito ou concreto, retos ou curvos, inclus.empilhamento lateral dentro do canteiro (05.001.0142-0 EMOP)</t>
  </si>
  <si>
    <t>02226.8.3.02U</t>
  </si>
  <si>
    <t>Retirada de caixas de passagem até 502x502mm em PVC ou em ferro, embutida/aparente</t>
  </si>
  <si>
    <t>02825.8.12.93U</t>
  </si>
  <si>
    <t>Remoção de tapume/chapa metálica e de madeira, de forma manual, sem aproveitamento - (97637-SINAPI)</t>
  </si>
  <si>
    <t>04.107.00136.SER-U</t>
  </si>
  <si>
    <t>Remoção de tablado e estrado em madeiras, do tipo compensado, tábuas, sarrafos e outros</t>
  </si>
  <si>
    <t>05060.8.1.101U</t>
  </si>
  <si>
    <t>Remoção de concertina</t>
  </si>
  <si>
    <t>08110.8.1.11U</t>
  </si>
  <si>
    <t>Remoção e reassentamento de esquadria de ferro (01860-ORSE)</t>
  </si>
  <si>
    <t>16123.8.3.212U</t>
  </si>
  <si>
    <t>Retirada e recolocação de luminárias (18.265.0001-0 EMOP)</t>
  </si>
  <si>
    <t>LIMPEZA DO TERRENO</t>
  </si>
  <si>
    <t>02.103.000002.SER</t>
  </si>
  <si>
    <t>Capina e limpeza manual superficial de terreno</t>
  </si>
  <si>
    <t>020213U</t>
  </si>
  <si>
    <t>Arrancamento de árvore c/altura até 3,00m</t>
  </si>
  <si>
    <t>02021699U</t>
  </si>
  <si>
    <t>Destocamento mecânico de tocos de 0,30 a 0,50m de diâmetro (01.006.0002-0 EMOP)</t>
  </si>
  <si>
    <t>020218U</t>
  </si>
  <si>
    <t>Corte, desgalhamento, destocamento e desenraizamento de árvore com altura acima de 5,00m c/auxílio de equip.mecânico (09.005.0054-0 EMOP)</t>
  </si>
  <si>
    <t>INSTALAÇÃO PROVISÓRIA DE ÁGUA E ESGOTO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</si>
  <si>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</si>
  <si>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</si>
  <si>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</si>
  <si>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</si>
  <si>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</si>
  <si>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</si>
  <si>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13.102.000012.SER</t>
  </si>
  <si>
    <t>Tubo PVC soldável inclusive conexões Ø 32 mm</t>
  </si>
  <si>
    <t>13.102.000071.SER-U</t>
  </si>
  <si>
    <t>Tê 90° soldável PVC com rosca metálica Ø 25 mm x 25 mm x 1/2"</t>
  </si>
  <si>
    <t>13.102.00052.SER-U</t>
  </si>
  <si>
    <t>Joelho 90° soldável PVC com rosca metálica Ø 25 mm x 1/2"</t>
  </si>
  <si>
    <t>13.102.0008001.SER-U</t>
  </si>
  <si>
    <t>Tubo PVC PB Ø 40mm inclusive conexões</t>
  </si>
  <si>
    <t>13.102.0008011.SER-U</t>
  </si>
  <si>
    <t>Tubo PVC PBV Ø 50 mm inclusive conexões</t>
  </si>
  <si>
    <t>13.102.08021.SER-U</t>
  </si>
  <si>
    <t>Tubo PVC PBV Ø 75 mm inclusive conexões</t>
  </si>
  <si>
    <t>13.102.08031.SER-U</t>
  </si>
  <si>
    <t>Tubo PVC PBV Ø 100 mm inclusive conexões</t>
  </si>
  <si>
    <t>13.119.000182.SER-U</t>
  </si>
  <si>
    <t>Torneira de bóia, roscável Ø 20 mm - 3/4", fornecida e instalada em reservatório de água (94796-SINAPI)</t>
  </si>
  <si>
    <t>13.119.00106.SER-U</t>
  </si>
  <si>
    <t>Registro de gaveta bruto Ø 20 mm - 3/4"</t>
  </si>
  <si>
    <t>13.119.00110.SER-U</t>
  </si>
  <si>
    <t>Registro de gaveta bruto Ø 25 mm - 1"</t>
  </si>
  <si>
    <t>15155.8.6.11U</t>
  </si>
  <si>
    <t>Caixa de gordura/sifonada PVC rígido 250x230x75mm - completa</t>
  </si>
  <si>
    <t>15410.8.27.21U</t>
  </si>
  <si>
    <t>Torneira de lavagem, jardim ou tanque D= 1/2 ou 3/4"</t>
  </si>
  <si>
    <t>15450.8.3.2U</t>
  </si>
  <si>
    <t>Reservatório dágua de polietileno cap.1000L</t>
  </si>
  <si>
    <t>15900.8.1.10U</t>
  </si>
  <si>
    <t>Fixação tipo econômica p/tubulação D=1/2 a 4" - cj.completo</t>
  </si>
  <si>
    <t>220250U</t>
  </si>
  <si>
    <t>Filtro c/ cartucho p/ tripla filtragem - completo</t>
  </si>
  <si>
    <t>INSTALAÇÃO PROVISÓRIA - TELEFONIA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</si>
  <si>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</si>
  <si>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</si>
  <si>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</si>
  <si>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</si>
  <si>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16135.8.1.21U</t>
  </si>
  <si>
    <t>Condulete de alumínio multi-uso tipo X 3/4" c/ tampa cega IP 54 - c/ mínimo 2 tampões de vedação - Fornec. e Inst</t>
  </si>
  <si>
    <t>16135.8.4.022U</t>
  </si>
  <si>
    <t>Box reto em alumínio fundido 3/4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</si>
  <si>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</si>
  <si>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</si>
  <si>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171968U</t>
  </si>
  <si>
    <t>Cabo telefônico tipo CM CCI p/2 pares (Branco e Azul/Branco e Laranja) 0,5mm estanhado c/ certificação ANATEL</t>
  </si>
  <si>
    <t>172295U</t>
  </si>
  <si>
    <t>Arame galvanizado N.16 BWG</t>
  </si>
  <si>
    <t>KG</t>
  </si>
  <si>
    <t>19079994U</t>
  </si>
  <si>
    <t>Conector em alumínio p/ condulete múltiplo IP 54 de 3/4, c/ rosca BSP e parafuso - Forn. e Inst.</t>
  </si>
  <si>
    <t>21.101.00020.SER-U</t>
  </si>
  <si>
    <t>Colocação de forro em placa removível</t>
  </si>
  <si>
    <t>INSTALAÇÃO PROVISÓRIA - QUADROS PARCIAIS E DISTRIBUIÇÃO</t>
  </si>
  <si>
    <t>02633.8.2.04U</t>
  </si>
  <si>
    <t>Tampa de F.F.tipo pesada 400x400m, incl.caixilho</t>
  </si>
  <si>
    <t>05060.8.11.0199U</t>
  </si>
  <si>
    <t>Tirante de aço 1/4" rosqueado, incl. fixações</t>
  </si>
  <si>
    <t>13105.8.5.11U</t>
  </si>
  <si>
    <t>Grampo duplo de aterramento em bronze (tp.abraçadeira) p/fix.cabo 16mm² a haste 3/4"</t>
  </si>
  <si>
    <t>13105.8.5.150U</t>
  </si>
  <si>
    <t>Ligação de cabo alimentador c/tensão de isolamento de 0,6/1kV-90º EPR, dupla camada, termoplastico, antichama de #50,0mm² de acordo com a norma NBR-13248 c/baixa emisão de fumaça e gases tóxicos, no disjuntor de 150A a ser fornecido e instalado no painel QGBT existente anexo a subestação, exceto o fornecimento do cabo, pronto p/funcionamento conforme diagrama</t>
  </si>
  <si>
    <t>13105.8.8.0551U</t>
  </si>
  <si>
    <t>Haste de aterramento 3/4"x2,40m</t>
  </si>
  <si>
    <t>13106.8.1.055U</t>
  </si>
  <si>
    <t>Terminal de compressão fabricado em cobre e estanhado - 10mm²</t>
  </si>
  <si>
    <t>13106.8.1.066U</t>
  </si>
  <si>
    <t>Terminal de compressão fabricado em cobre e estanhado -16mm²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</si>
  <si>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</si>
  <si>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</si>
  <si>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</si>
  <si>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</si>
  <si>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15141.8.30.33U</t>
  </si>
  <si>
    <t>Braçadeira tipo "D" chapa galv.1" c/fixações</t>
  </si>
  <si>
    <t>15141.8.30.44U</t>
  </si>
  <si>
    <t>Braçadeira tipo "D" chapa galv.1 1/4" c/fixações</t>
  </si>
  <si>
    <t>15141.8.30.55U</t>
  </si>
  <si>
    <t>Braçadeira tipo "D" chapa galv.1 1/2" c/fixações</t>
  </si>
  <si>
    <t>15141.8.30.77U</t>
  </si>
  <si>
    <t>Braçadeira tipo “D” chapa galv. 2 1/2” c/ fixações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</si>
  <si>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</si>
  <si>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</si>
  <si>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</si>
  <si>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</si>
  <si>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</si>
  <si>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</si>
  <si>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16.113.001025.SER</t>
  </si>
  <si>
    <t>Suporte curto para luminária em chapa de aço galvanizado para perfilado</t>
  </si>
  <si>
    <t>16.115.0000175.SER-U</t>
  </si>
  <si>
    <t>Cigarra de campainha para instalação em condulete</t>
  </si>
  <si>
    <t>16.115.000075.SER-U</t>
  </si>
  <si>
    <t>Condulete em liga de aluminio tipo "C" com tampa cega IP 54 ( Ø2.1/2")</t>
  </si>
  <si>
    <t>16.115.09599.SER-U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</si>
  <si>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</si>
  <si>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</si>
  <si>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</si>
  <si>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</si>
  <si>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</si>
  <si>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16.121.000026.SER</t>
  </si>
  <si>
    <t>Interruptor pulsador de campainha ou minuteria 2 A - 250 V</t>
  </si>
  <si>
    <t>16.121.00017.SER-U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</si>
  <si>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</si>
  <si>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</si>
  <si>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</si>
  <si>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</si>
  <si>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</si>
  <si>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</si>
  <si>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</si>
  <si>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</si>
  <si>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</si>
  <si>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</si>
  <si>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</si>
  <si>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</si>
  <si>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</si>
  <si>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16120.8.16.95U</t>
  </si>
  <si>
    <t>Cabo com tensão de isolamento de 0,45/0,75kV-70º PVC, dupla camada, termoplastico, antichama 16,0mm²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</si>
  <si>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</si>
  <si>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</si>
  <si>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</si>
  <si>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</si>
  <si>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</si>
  <si>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</si>
  <si>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16135.8.1.22U</t>
  </si>
  <si>
    <t>Condulete de alumínio multi-uso tipo "X" 1"c/ tampa cega IP 54 - c/ mínimo 2 tampões de vedação- Fornec. e Inst.</t>
  </si>
  <si>
    <t>16135.8.1.23U</t>
  </si>
  <si>
    <t>Condulete de alumínio multi-uso tipo "X" 1 1/4"c/ tampa cega IP 54 - c/ mínimo 2 tampões de vedação- Fornec. e Inst.</t>
  </si>
  <si>
    <t>16135.8.1.259U</t>
  </si>
  <si>
    <t>Condulete de alumínio multi-uso tipo X com tampa cega IP 54 - 1 1/2 e no mínimo 2 tampões de vedação - Fornec. e Inst.</t>
  </si>
  <si>
    <t>16135.8.4.044U</t>
  </si>
  <si>
    <t>Box reto em alumínio fundido 1 1/4"</t>
  </si>
  <si>
    <t>16135.8.4.05U</t>
  </si>
  <si>
    <t>Box reto em alumínio fundido 1 1/2"</t>
  </si>
  <si>
    <t>16135.8.4.077U</t>
  </si>
  <si>
    <t>Box reto em alumínio fundido 2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</si>
  <si>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</si>
  <si>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</si>
  <si>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</si>
  <si>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</si>
  <si>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</si>
  <si>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</si>
  <si>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16973.8.1.10U</t>
  </si>
  <si>
    <t>Duto corrugado helicoidal na cor preta, de polietileno de alta densidade (PEAD), incl. conexões e kit vedação 32 mm (1 1/4) - (06.069.0100-0 EMOP)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</si>
  <si>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</si>
  <si>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</si>
  <si>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</si>
  <si>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</si>
  <si>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</si>
  <si>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</si>
  <si>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</si>
  <si>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</si>
  <si>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17088092U</t>
  </si>
  <si>
    <t>Caixa metálica 20x20x12cm c/disjuntor 40A 10KA 220V. Conforme diagrama</t>
  </si>
  <si>
    <t>17088093U</t>
  </si>
  <si>
    <t>Painel de distribuição de baixa tensão, Padrão TTA (NBR.IEC 60439-1) forma 1, QDLT-1.BAR (220/127V) , conforme diagrama EL02 e especificação técnica. Totalmente montado e pronto para funcionar - Instalação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</si>
  <si>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</si>
  <si>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</si>
  <si>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</si>
  <si>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</si>
  <si>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</si>
  <si>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</si>
  <si>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</si>
  <si>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</si>
  <si>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</si>
  <si>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</si>
  <si>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</si>
  <si>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</si>
  <si>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</si>
  <si>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</si>
  <si>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</si>
  <si>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</si>
  <si>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19079995U</t>
  </si>
  <si>
    <t>Conector em alumínio p/ condulete múltiplo IP 54 de 1, c/ rosca BSP e parafuso - Forn. e Inst.</t>
  </si>
  <si>
    <t>19079996U</t>
  </si>
  <si>
    <t>Conector em alumínio p/ condulete múltiplo IP 54 de 1 1/4”, c/ rosca BSP e parafuso - Forn. e Inst.</t>
  </si>
  <si>
    <t>19079997U</t>
  </si>
  <si>
    <t>Conector em alumínio p/ condulete múltiplo IP54 de 1 1/2, com rosca BSP e parafuso - Forn. e Inst.</t>
  </si>
  <si>
    <t>17088093E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</si>
  <si>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</si>
  <si>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</si>
  <si>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01520.8.2.101U</t>
  </si>
  <si>
    <t>Abrigo provisório metálico tipo contêiner (6,00x2,40x2,55m) constituído por um módulo tipo refeitório e um módulo tipo depósito/almox. - aluguel mensal</t>
  </si>
  <si>
    <t>UNXMES</t>
  </si>
  <si>
    <t>01520.8.2.129U</t>
  </si>
  <si>
    <t>Abrigo Provisório metálico tipo contêiner (6,00x2,40x2,55m) constituído por um módulo tipo vestiário c/WC (2 chuveiros, 2 vasos, 2 lavat. e 1 mictório) - aluguel mensal</t>
  </si>
  <si>
    <t>01520.8.2.3U</t>
  </si>
  <si>
    <t>Carga e descarga de contêiner (04.013.0015-0 EMOP)</t>
  </si>
  <si>
    <t>01520.8.2.777U</t>
  </si>
  <si>
    <t>Transporte de contêiner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</si>
  <si>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</si>
  <si>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</si>
  <si>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</si>
  <si>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galvalume # 0,43 mm, s/pintura, em estrutura de madeira, incl. montagem e desmontagem</t>
  </si>
  <si>
    <t>02.101.000900.SER-U</t>
  </si>
  <si>
    <t>Proteção de madeira para passagem de tubulação, com compensado resinado</t>
  </si>
  <si>
    <t>02.101.000901.SER-U</t>
  </si>
  <si>
    <t>Assoalho provisório em madeira sobre estrutura de madeira</t>
  </si>
  <si>
    <t>02.101.00100.SER-U</t>
  </si>
  <si>
    <t>Rampa de madeira com elevação para pedestres, p/passagem de tubulação/eletrodutos até 100mm.</t>
  </si>
  <si>
    <t>02.101.10030.SER-U</t>
  </si>
  <si>
    <t>Galpão aberto para oficinas e depósitos de canteiro de obras, c/cobertura em telha de fibrocimento e piso em madeira</t>
  </si>
  <si>
    <t>02.101.10032.SER-U</t>
  </si>
  <si>
    <t>Guarita provisória em madeira, com 3 janelas tipo báscula em madeira, incl.montagem e desmontagem</t>
  </si>
  <si>
    <t>020490U</t>
  </si>
  <si>
    <t>Remanejamento de tapume</t>
  </si>
  <si>
    <t>02825.8.12.499U</t>
  </si>
  <si>
    <t>Portão para tapume com telha trapezoidal em aço galvanizado # 0,43 mm em estrutura de madeira</t>
  </si>
  <si>
    <t>040795U</t>
  </si>
  <si>
    <t>Guarda-corpo de madeira para acessar os abrigos provisórios, (escada/plataforma), conf. projeto</t>
  </si>
  <si>
    <t>040799U</t>
  </si>
  <si>
    <t>Escada de madeira para acessar os abrigos provisórios, conf.projeto</t>
  </si>
  <si>
    <t>10440.8.2.1U</t>
  </si>
  <si>
    <t>Plataforma de acesso aos abrigos provisórios em madeira, conf.projeto</t>
  </si>
  <si>
    <t>10440.8.2.85U</t>
  </si>
  <si>
    <t>Base em madeira, p/elevação de abrigo provisório metálico do tipo container, p/passagem de instalações</t>
  </si>
  <si>
    <t>LOCAÇÃO DA OBRA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</si>
  <si>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</si>
  <si>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</si>
  <si>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</si>
  <si>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</si>
  <si>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02.104.00005.SER-U</t>
  </si>
  <si>
    <t>Gabarito perimétrico para locação da obra</t>
  </si>
  <si>
    <t>MOVIMENTO DE TERRA</t>
  </si>
  <si>
    <t>DRENAGEM DO TERRENO</t>
  </si>
  <si>
    <t>30.105.01702.SER-U</t>
  </si>
  <si>
    <t>Tubo PVC Ø 100 mm para drenagem inclusive brita e geotextil</t>
  </si>
  <si>
    <t>ESCAVAÇÕES, CARGAS E TRANSPORTES</t>
  </si>
  <si>
    <t>02.105.000005.SER</t>
  </si>
  <si>
    <t>Escavação mecanizada em solo de 1ª categoria em campo aberto</t>
  </si>
  <si>
    <t>02.105.000060.SER</t>
  </si>
  <si>
    <t>Escavação manual de vala em solo de 1ª categoria profundidade até 2 m</t>
  </si>
  <si>
    <t>04.104.000050.SER-U</t>
  </si>
  <si>
    <t>Escoramento de talude em madeira</t>
  </si>
  <si>
    <t>ATERRO E COMPACTAÇÃO</t>
  </si>
  <si>
    <t>02.105.000073.SER</t>
  </si>
  <si>
    <t>Reaterro e compactação manual de vala por apiloamento com soquete</t>
  </si>
  <si>
    <t>02.105.10001.SER-U</t>
  </si>
  <si>
    <t>Espalhamento manual de aterro, sem fornecimento de material</t>
  </si>
  <si>
    <t>02.105.10002.SER-U</t>
  </si>
  <si>
    <t>Saibro para aterro - FORNECIMENTO DE MATERIAL</t>
  </si>
  <si>
    <t>02.105.10101.SER-U</t>
  </si>
  <si>
    <t>Compactação mecânica, sem controle do GC, com placa vibratória</t>
  </si>
  <si>
    <t>SERVIÇOS GERAIS</t>
  </si>
  <si>
    <t>CARGA E TRANSPORTE MANUAL</t>
  </si>
  <si>
    <t>14515.8.1.12U</t>
  </si>
  <si>
    <t>Carga manual de entulho e outros</t>
  </si>
  <si>
    <t>14515.8.12.1U</t>
  </si>
  <si>
    <t>Transporte horizontal de material de 1ª cat.ou entulho, em carrinhos, a 30m de distância (05.001.0172-0 EMOP)</t>
  </si>
  <si>
    <t>CARGA E TRANSPORTE MECANIZADO</t>
  </si>
  <si>
    <t>02.105.000040.SER</t>
  </si>
  <si>
    <t>Carga de solo de 1a. categoria ou material granular seco, utilizando carregadeira sobre pneus</t>
  </si>
  <si>
    <t>02.105.000076.SER</t>
  </si>
  <si>
    <t>Carga mecanizada de terra em caminhão basculante</t>
  </si>
  <si>
    <t>31.101.10001.SER-U</t>
  </si>
  <si>
    <t>Transporte e descarga de terra solta, em caminhão basculante de 17t, incl.motorista</t>
  </si>
  <si>
    <t>M3XKM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</si>
  <si>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</si>
  <si>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</si>
  <si>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</si>
  <si>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01544.8.8.3U</t>
  </si>
  <si>
    <t>Transporte de andaime tubular, cons.área de proj.vert.do andaime, excl.carga, descarga e tempo de espera do caminhão (04.020.0122-0 EMOP)</t>
  </si>
  <si>
    <t>M2XKM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</si>
  <si>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</si>
  <si>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</si>
  <si>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</si>
  <si>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</si>
  <si>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</si>
  <si>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14515.8.1.93U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</si>
  <si>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</si>
  <si>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T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</si>
  <si>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</si>
  <si>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</si>
  <si>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</si>
  <si>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</si>
  <si>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</si>
  <si>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</si>
  <si>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</si>
  <si>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05.109.000090.SER</t>
  </si>
  <si>
    <t>Furo em concreto com broca de widia, utilizando martele elétrico Ø 1/2" profundidade 15 cm</t>
  </si>
  <si>
    <t>05.109.00045.SER-U</t>
  </si>
  <si>
    <t>Enchimento de juntas de movimentação com elastômero à base de borracha de poliuretano com seção transversal 2x1,5 cm</t>
  </si>
  <si>
    <t>10.104.000055.SER</t>
  </si>
  <si>
    <t>Pintura asfáltica para impermeabilização em 2 demãos</t>
  </si>
  <si>
    <t>24.103.000175.SER-U</t>
  </si>
  <si>
    <t>Reparo/colagem de estruturas de concreto com adesivo estrutural de base epoxídica</t>
  </si>
  <si>
    <t>DM3</t>
  </si>
  <si>
    <t>FORMAS</t>
  </si>
  <si>
    <t>04.107.0000700.SER-U</t>
  </si>
  <si>
    <t>Forma para galeria de concreto e muro de arrimo moldados no local em compensado resinado # 12 mm , travamento com barras de aço CA 50 Ø 6,3 mm e tensores :</t>
  </si>
  <si>
    <t>05.106.000010.SER-U</t>
  </si>
  <si>
    <t>Forma para estruturas de concreto com chapa compensada resinada # 12 mm</t>
  </si>
  <si>
    <t>05.106.000800.SER-U</t>
  </si>
  <si>
    <t>Forma para escadas com chapa compensada resinado # 12 mm</t>
  </si>
  <si>
    <t>ARMADURAS</t>
  </si>
  <si>
    <t>03210.8.1.3U</t>
  </si>
  <si>
    <t>Armadura de aço para estruturas em geral, CA-50, diâmetro 6,3 a 10mm, corte e dobra na obra</t>
  </si>
  <si>
    <t>CONCRETO</t>
  </si>
  <si>
    <t>04.102.000125.SER-U</t>
  </si>
  <si>
    <t>Concreto preparado na obra 20Mpa, brita 1 e 2</t>
  </si>
  <si>
    <t>04.102.000210.SER</t>
  </si>
  <si>
    <t>Concreto - aplicação</t>
  </si>
  <si>
    <t>04.102.000215.SER</t>
  </si>
  <si>
    <t>Bombeamento de concreto</t>
  </si>
  <si>
    <t>04.102.00025.SER-U</t>
  </si>
  <si>
    <t>Concreto dosado em central 30Mpa</t>
  </si>
  <si>
    <t>04.102.00200.SER-U</t>
  </si>
  <si>
    <t>Concreto - adensamento</t>
  </si>
  <si>
    <t>04.102.10002.SER-U</t>
  </si>
  <si>
    <t>Aditivo cristalizante para impermeabilização de concreto 30MPa - fornecimento de material</t>
  </si>
  <si>
    <t>PAREDES E PAINÉIS</t>
  </si>
  <si>
    <t>ALVENARIA DE VEDAÇÃO</t>
  </si>
  <si>
    <t>06.101.00025.SER-U</t>
  </si>
  <si>
    <t>Alvenaria estrutural com blocos de concreto 14 x 19 x 39 cm, classe B (4 MPa = resistência &lt; 8 MPa), parede # 14 cm, juntas com 10 mm, com argamassa mista de cimento e areia sem peneirar traço 1:6</t>
  </si>
  <si>
    <t>06.101.00295.SER-U</t>
  </si>
  <si>
    <t>Alvenaria com blocos de concreto 14 x 19 x 39 cm, classe C (resistência = 3 MPa), parede # 14 cm, juntas com 10 mm, com argamassa mista de cimento e areia sem peneirar traço 1:6</t>
  </si>
  <si>
    <t>06.103.00485.SER-U</t>
  </si>
  <si>
    <t>Tela soldada para prevenção de trincas p/alvenaria/estrutura de 14cm (06.103.000485.SER PINI)</t>
  </si>
  <si>
    <t>VERGAS</t>
  </si>
  <si>
    <t>06.103.000995.SER-U</t>
  </si>
  <si>
    <t>Verga/contra-verga reta moldada no local com forma de madeira considerando 5 reaproveitamentos, concreto C20 S50 armado</t>
  </si>
  <si>
    <t>ESQUADRIAS METÁLICAS</t>
  </si>
  <si>
    <t>PORTAS</t>
  </si>
  <si>
    <t>12.104.10300.SER-U</t>
  </si>
  <si>
    <t>Porta de chapa de ferro galvanizado #18, est.tubos galv.1 1/2", 1 fl., incl.fecho p/cadeado, excl.este</t>
  </si>
  <si>
    <t>12.104.10301.SER-U</t>
  </si>
  <si>
    <t>Porta de chapa de ferro galvanizado #18, est.tubos galv.1 1/2", 2 fls., incl.fecho p/cadeado, excl.este, incl ponta de lança em ferro</t>
  </si>
  <si>
    <t>ELEMENTOS DIVERSOS</t>
  </si>
  <si>
    <t>0904999U</t>
  </si>
  <si>
    <t>Instalação de guarda corpo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</si>
  <si>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</si>
  <si>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</si>
  <si>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</si>
  <si>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</si>
  <si>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20.101.000011.SER</t>
  </si>
  <si>
    <t>Chapisco para parede interna ou externa com argamassa de cimento e pedrisco traço 1:4</t>
  </si>
  <si>
    <t>PINTURA</t>
  </si>
  <si>
    <t>PINTURA EM PAREDES EXTERNAS</t>
  </si>
  <si>
    <t>24.103.10050.SER-U</t>
  </si>
  <si>
    <t>Pintura com tinta látex acrílica em parede externa, com duas demãos (02288/ORSE)</t>
  </si>
  <si>
    <t>PINTURA DE ESQUADRIAS METÁLICAS</t>
  </si>
  <si>
    <t>09115.8.9.91U</t>
  </si>
  <si>
    <t>Pintura interna ou externa sobre esquadria metálica, c/esmalte sintético à base d`água, após lixamento, limpeza, uma demão de fundo anticorrosivo à base d`água e duas demãos de acabamento</t>
  </si>
  <si>
    <t>24.102.10055.SER-U</t>
  </si>
  <si>
    <t>Repintura sobre ferro com tinta esmalte a base dágua, inclusive lixamento e limpeza leve</t>
  </si>
  <si>
    <t>PINTURA EXTERNA EM GERAL</t>
  </si>
  <si>
    <t>09115.8.15.112U</t>
  </si>
  <si>
    <t>Pintura de piso ext./int.c/tinta a base dágua L=15cm</t>
  </si>
  <si>
    <t>SERVIÇOS COMPLEMENTARES</t>
  </si>
  <si>
    <t>PAVIMENTAÇÃO</t>
  </si>
  <si>
    <t>04.110.00133.SER-U</t>
  </si>
  <si>
    <t>Base de brita graduada p/pavimentação, inclusive compactação</t>
  </si>
  <si>
    <t>30.137.000085.SER</t>
  </si>
  <si>
    <t>Pavimentação intertravada com blocos de concreto 16 faces # 8 cm, 35 MPa, sobre coxim de areia</t>
  </si>
  <si>
    <t>30.137.00180.SER-U</t>
  </si>
  <si>
    <t>Arrancamento e reassentamento de blocos intertravados de concreto</t>
  </si>
  <si>
    <t>30.137.10102.SER-U</t>
  </si>
  <si>
    <t>Soleira em concreto aparente com acabamento desempenado, medindo 14x10cm (11.013.0006-0 EMOP)</t>
  </si>
  <si>
    <t>30.137.10185.SER-U</t>
  </si>
  <si>
    <t>Assentamento de bloco de concreto intertravado</t>
  </si>
  <si>
    <t>PAISAGISMO</t>
  </si>
  <si>
    <t>30.147.000157.SER</t>
  </si>
  <si>
    <t>Grama São Carlos em placas de 40 x 40 cm</t>
  </si>
  <si>
    <t>30.147.00376.SER-U</t>
  </si>
  <si>
    <t>Muda de árvore ornamental pata de vaca com altura 1,5 a 2 m - FORNECIMENTO</t>
  </si>
  <si>
    <t>30.147.00410.SER-U</t>
  </si>
  <si>
    <t>Muda de árvore ornamental ipê amarelo/roxo com altura 1,5 a 2 m - FORNECIMENTO</t>
  </si>
  <si>
    <t>30.147.01556.SER-U</t>
  </si>
  <si>
    <t>Plantio de árvore isolada até 2,00m de altura, de qualquer espécie, terra preta simples e estaca de madeira(tutor), exclusive fornec. da árvore</t>
  </si>
  <si>
    <t>DIVERSOS</t>
  </si>
  <si>
    <t>05060.8.1.91U</t>
  </si>
  <si>
    <t>Barreira de proteção, tipo concertina, com D=450mm, dupla, aço galvanizado - fornecimento e instalação</t>
  </si>
  <si>
    <t>LIMPEZA DE OBRA</t>
  </si>
  <si>
    <t>LIMPEZA FINAL</t>
  </si>
  <si>
    <t>23.102.00020.SER-U</t>
  </si>
  <si>
    <t>Limpeza geral da edificação</t>
  </si>
  <si>
    <t>Planilhado</t>
  </si>
  <si>
    <t>Família</t>
  </si>
  <si>
    <t>NÃO MEDIDO</t>
  </si>
  <si>
    <t xml:space="preserve">FISCAL:  </t>
  </si>
  <si>
    <t xml:space="preserve">FISCAL SUBSTITUTO: </t>
  </si>
  <si>
    <t>JORGE DUARTE GASPAR (Analista Judiciário - Matrícula: 01/20817)</t>
  </si>
  <si>
    <t>GERENTE CLAUDIO MANOEL BORGES DE MENEZES (Infotec – CREA/RJ 1982103052 ) / ENG. CIVIL EDGARD DE ARAUJO SILVA (Infotec – CREA/RJ 2008154046) / ENG. ELETRICISTA JIVERLEI MARQUEZINI JUNIOR (Infotec - CREA 2004105733)</t>
  </si>
  <si>
    <t>PERÍODO: 28/06/2021 a 27/07/2021</t>
  </si>
  <si>
    <t>CLÁUDIO ALMEIDA (Analista Judiciário - Matrícula: 01/13376)</t>
  </si>
  <si>
    <t>PERÍODO: 28/07/2021 A 26/08/2021</t>
  </si>
  <si>
    <t>PERÍODO: 27/08/2021 a 25/09/2021</t>
  </si>
  <si>
    <t>OBRA: REFORMA DO MURO DE CONTENÇÃO NOS FUNDOS DO FÓRUM DA COMARCA DE TRÊS RIOS</t>
  </si>
  <si>
    <t>ACRÉSCIMO I</t>
  </si>
  <si>
    <t>R$ 0,00</t>
  </si>
  <si>
    <t>Ñ Plan s/desconto</t>
  </si>
  <si>
    <t>Ñ Plan c/desconto</t>
  </si>
  <si>
    <t>02.103.00050.SER-U</t>
  </si>
  <si>
    <t>Abater com motoserra, desgalhar com 
machado e torar com motoserra, com 
empilhamento manual (ST - unidade de 
medida, equivalente ao metro cúbico, usada para medir volume de madeira)</t>
  </si>
  <si>
    <t xml:space="preserve">02.115.00010.SER-U </t>
  </si>
  <si>
    <t>Escavação em material de 2ª categoria 
(moledo ou rocha muito decomposta), com 
equipamento a ar comprimido, sem 
utilização de explosivos, em taludes, 
vala/cava, até 1,50m de profundidade, 
inclusive empilhamento do material para 
remoção</t>
  </si>
  <si>
    <t xml:space="preserve">01544.8.5.131U </t>
  </si>
  <si>
    <t>Torre de andaime metálico tubular de 
encaixe, H=2,00m, incl.sapatas fixas ou 
rodízios - locação</t>
  </si>
  <si>
    <t>01544.8.7.18U</t>
  </si>
  <si>
    <t>Montagem e desmontagem de andaime 
tubular tipo torre (SINAPI -97064)</t>
  </si>
  <si>
    <t>04.102.000160.SER-U</t>
  </si>
  <si>
    <t xml:space="preserve"> Concreto preparado na obra C30 S50, 
controle "A"</t>
  </si>
  <si>
    <t xml:space="preserve">240100 </t>
  </si>
  <si>
    <t>LIMPEZA GERAL</t>
  </si>
  <si>
    <t xml:space="preserve">05.108.000680-SER </t>
  </si>
  <si>
    <t>Limpeza do substrato com aplicação de jato 
de água fria</t>
  </si>
  <si>
    <t xml:space="preserve"> ST</t>
  </si>
  <si>
    <t xml:space="preserve">UNXMES </t>
  </si>
  <si>
    <t xml:space="preserve"> M2</t>
  </si>
  <si>
    <t>R$ 41.578,11</t>
  </si>
  <si>
    <t>PERÍODO: 26/09/2021 a 25/10/2021</t>
  </si>
  <si>
    <t>PERÍODO: 26/10/2021 a 24/11/2021</t>
  </si>
  <si>
    <t>PERÍODO: 25/11/2021 a 24/12/2021</t>
  </si>
  <si>
    <t>CONTRATO 003/0266/2021: R$ 554.511,98 + 1º TERMO 003/0651/2021: ACRÉSCIMO R$ 41.578,11 = R$ 596.090,09</t>
  </si>
  <si>
    <t>DATA DE CONCLUSÃO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</si>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</sst>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_ ;[Red]\-#,##0.00000000\ "/>
    <numFmt numFmtId="175" formatCode="0.00000000"/>
  </numFmts>
  <fonts count="20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38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/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7" fontId="4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distributed" wrapText="1"/>
    </xf>
    <xf numFmtId="0" fontId="9" fillId="0" borderId="2" xfId="0" applyFont="1" applyFill="1" applyBorder="1" applyAlignment="1">
      <alignment vertical="center" wrapText="1"/>
    </xf>
    <xf numFmtId="174" fontId="12" fillId="0" borderId="16" xfId="0" applyNumberFormat="1" applyFont="1" applyFill="1" applyBorder="1" applyAlignment="1">
      <alignment horizontal="center" vertical="center"/>
    </xf>
    <xf numFmtId="175" fontId="12" fillId="0" borderId="20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4" fontId="12" fillId="0" borderId="20" xfId="1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Border="1" applyAlignment="1">
      <alignment horizontal="center" vertical="center"/>
    </xf>
    <xf numFmtId="169" fontId="17" fillId="7" borderId="0" xfId="1" applyFont="1" applyFill="1" applyBorder="1" applyAlignment="1">
      <alignment horizontal="center" vertical="center"/>
    </xf>
    <xf numFmtId="170" fontId="17" fillId="7" borderId="0" xfId="0" applyNumberFormat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vertical="center"/>
    </xf>
    <xf numFmtId="171" fontId="6" fillId="7" borderId="0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 wrapText="1"/>
    </xf>
    <xf numFmtId="164" fontId="6" fillId="7" borderId="0" xfId="0" applyNumberFormat="1" applyFont="1" applyFill="1" applyBorder="1" applyAlignment="1">
      <alignment horizontal="center" vertical="center" wrapText="1"/>
    </xf>
    <xf numFmtId="167" fontId="12" fillId="0" borderId="28" xfId="1" applyNumberFormat="1" applyFont="1" applyFill="1" applyBorder="1" applyAlignment="1">
      <alignment horizontal="center" vertical="center"/>
    </xf>
    <xf numFmtId="167" fontId="12" fillId="0" borderId="27" xfId="1" applyNumberFormat="1" applyFont="1" applyFill="1" applyBorder="1" applyAlignment="1">
      <alignment horizontal="center" vertical="center"/>
    </xf>
    <xf numFmtId="4" fontId="10" fillId="7" borderId="0" xfId="4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8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6" xfId="0" applyFont="1" applyFill="1" applyBorder="1" applyAlignment="1">
      <alignment horizontal="righ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35"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BP517"/>
  <sheetViews>
    <sheetView showGridLines="0" showZeros="0" tabSelected="1" view="pageBreakPreview" topLeftCell="J1" zoomScale="90" zoomScaleNormal="100" zoomScaleSheetLayoutView="90" workbookViewId="0">
      <selection activeCell="AI9" sqref="AI9:AN9"/>
    </sheetView>
  </sheetViews>
  <sheetFormatPr defaultRowHeight="12.75" x14ac:dyDescent="0.2"/>
  <cols>
    <col min="1" max="1" width="5.5703125" style="7" hidden="1" customWidth="1"/>
    <col min="2" max="2" width="3.7109375" style="7" customWidth="1"/>
    <col min="3" max="3" width="24.42578125" style="88" customWidth="1"/>
    <col min="4" max="4" width="45.42578125" style="7" customWidth="1"/>
    <col min="5" max="5" width="11.7109375" style="88" customWidth="1"/>
    <col min="6" max="6" width="21.7109375" style="7" customWidth="1"/>
    <col min="7" max="7" width="18.7109375" style="7" customWidth="1"/>
    <col min="8" max="8" width="18.7109375" style="7" hidden="1" customWidth="1"/>
    <col min="9" max="9" width="18.7109375" style="6" customWidth="1"/>
    <col min="10" max="11" width="17.7109375" style="6" customWidth="1"/>
    <col min="12" max="12" width="13.85546875" style="6" customWidth="1"/>
    <col min="13" max="13" width="22.140625" style="6" customWidth="1"/>
    <col min="14" max="14" width="19.7109375" style="6" hidden="1" customWidth="1"/>
    <col min="15" max="15" width="21.140625" style="6" hidden="1" customWidth="1"/>
    <col min="16" max="16" width="17.5703125" style="6" hidden="1" customWidth="1"/>
    <col min="17" max="17" width="20.42578125" style="6" hidden="1" customWidth="1"/>
    <col min="18" max="19" width="14.7109375" style="6" hidden="1" customWidth="1"/>
    <col min="20" max="20" width="24.140625" style="6" hidden="1" customWidth="1"/>
    <col min="21" max="22" width="14.71093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21.7109375" style="90" customWidth="1"/>
    <col min="36" max="36" width="21.140625" style="90" customWidth="1"/>
    <col min="37" max="37" width="15.85546875" style="90" customWidth="1"/>
    <col min="38" max="38" width="19.42578125" style="90" customWidth="1"/>
    <col min="39" max="39" width="17.7109375" style="90" customWidth="1"/>
    <col min="40" max="40" width="17.85546875" style="80" customWidth="1"/>
    <col min="41" max="41" width="3.85546875" style="80" customWidth="1"/>
    <col min="42" max="42" width="17.7109375" style="80" customWidth="1"/>
    <col min="43" max="43" width="17.140625" style="80" customWidth="1"/>
    <col min="44" max="44" width="15.85546875" style="80" hidden="1" customWidth="1"/>
    <col min="45" max="45" width="14.42578125" style="7" hidden="1" customWidth="1"/>
    <col min="46" max="46" width="20.42578125" style="7" customWidth="1"/>
    <col min="47" max="47" width="35.42578125" style="9" bestFit="1" customWidth="1"/>
    <col min="48" max="48" width="25.7109375" style="9" customWidth="1"/>
    <col min="49" max="49" width="9.140625" style="7"/>
    <col min="50" max="50" width="18.5703125" style="7" bestFit="1" customWidth="1"/>
    <col min="51" max="16384" width="9.140625" style="7"/>
  </cols>
  <sheetData>
    <row r="1" spans="1:68" ht="13.5" thickBot="1" x14ac:dyDescent="0.25"/>
    <row r="2" spans="1:68" s="1" customFormat="1" ht="24.95" customHeight="1" thickBot="1" x14ac:dyDescent="0.25">
      <c r="C2" s="207" t="s">
        <v>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9"/>
      <c r="AO2"/>
      <c r="AP2"/>
      <c r="AQ2"/>
      <c r="AR2"/>
      <c r="AS2"/>
      <c r="AT2"/>
      <c r="AU2" s="9"/>
      <c r="AV2" s="9"/>
      <c r="AW2"/>
      <c r="AX2"/>
      <c r="AY2"/>
      <c r="AZ2"/>
      <c r="BA2"/>
      <c r="BB2"/>
      <c r="BC2"/>
      <c r="BD2"/>
      <c r="BE2"/>
      <c r="BF2"/>
      <c r="BG2"/>
      <c r="BH2"/>
      <c r="BI2" s="10"/>
      <c r="BJ2" s="11"/>
      <c r="BK2" s="11"/>
      <c r="BL2" s="11"/>
      <c r="BM2" s="11"/>
      <c r="BN2" s="11"/>
      <c r="BO2" s="11"/>
      <c r="BP2" s="11"/>
    </row>
    <row r="3" spans="1:68" s="1" customFormat="1" ht="42.75" customHeight="1" thickBot="1" x14ac:dyDescent="0.25">
      <c r="C3" s="210" t="s">
        <v>532</v>
      </c>
      <c r="D3" s="211"/>
      <c r="E3" s="211"/>
      <c r="F3" s="211"/>
      <c r="G3" s="211"/>
      <c r="H3" s="211"/>
      <c r="I3" s="211"/>
      <c r="J3" s="211"/>
      <c r="K3" s="211"/>
      <c r="L3" s="211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211" t="s">
        <v>558</v>
      </c>
      <c r="AL3" s="211"/>
      <c r="AM3" s="211"/>
      <c r="AN3" s="212"/>
      <c r="AO3" s="142"/>
      <c r="AP3" s="134"/>
      <c r="AQ3" s="12"/>
      <c r="AR3" s="12"/>
      <c r="AS3" s="12"/>
      <c r="AT3" s="12"/>
      <c r="AU3" s="9"/>
      <c r="AV3" s="9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0"/>
      <c r="BI3" s="10"/>
      <c r="BJ3" s="11"/>
      <c r="BK3" s="11"/>
      <c r="BL3" s="11"/>
      <c r="BM3" s="11"/>
      <c r="BN3" s="11"/>
      <c r="BO3" s="11"/>
      <c r="BP3" s="11"/>
    </row>
    <row r="4" spans="1:68" s="1" customFormat="1" ht="24.95" customHeight="1" thickBot="1" x14ac:dyDescent="0.25">
      <c r="C4" s="108" t="s">
        <v>524</v>
      </c>
      <c r="D4" s="109" t="s">
        <v>529</v>
      </c>
      <c r="E4" s="109"/>
      <c r="F4" s="109"/>
      <c r="G4" s="109"/>
      <c r="H4" s="109"/>
      <c r="I4" s="109"/>
      <c r="J4" s="109"/>
      <c r="K4" s="109"/>
      <c r="L4" s="109"/>
      <c r="M4" s="109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 t="s">
        <v>559</v>
      </c>
      <c r="AL4" s="101"/>
      <c r="AM4" s="236">
        <v>44644</v>
      </c>
      <c r="AN4" s="102"/>
      <c r="AO4" s="143"/>
      <c r="AP4" s="14"/>
      <c r="AQ4" s="13"/>
      <c r="AR4" s="13"/>
      <c r="AS4" s="13"/>
      <c r="AT4" s="13"/>
      <c r="AU4" s="9"/>
      <c r="AV4" s="9"/>
      <c r="AW4" s="13"/>
      <c r="AX4" s="13"/>
      <c r="AY4" s="13"/>
      <c r="AZ4" s="13"/>
      <c r="BA4" s="13"/>
      <c r="BB4" s="13"/>
      <c r="BC4" s="15"/>
      <c r="BD4" s="13"/>
      <c r="BE4" s="13"/>
      <c r="BF4" s="13"/>
      <c r="BG4" s="16"/>
      <c r="BH4" s="17"/>
      <c r="BI4" s="17"/>
      <c r="BJ4" s="11"/>
      <c r="BK4" s="11"/>
      <c r="BL4" s="11"/>
      <c r="BM4" s="11"/>
      <c r="BN4" s="11"/>
      <c r="BO4" s="11"/>
      <c r="BP4" s="11"/>
    </row>
    <row r="5" spans="1:68" s="1" customFormat="1" ht="24.95" customHeight="1" thickBot="1" x14ac:dyDescent="0.25">
      <c r="C5" s="108" t="s">
        <v>525</v>
      </c>
      <c r="D5" s="109" t="s">
        <v>526</v>
      </c>
      <c r="E5" s="130"/>
      <c r="F5" s="130"/>
      <c r="G5" s="130"/>
      <c r="H5" s="130"/>
      <c r="I5" s="130"/>
      <c r="J5" s="130"/>
      <c r="K5" s="130"/>
      <c r="L5" s="130"/>
      <c r="M5" s="130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 t="s">
        <v>560</v>
      </c>
      <c r="AL5" s="103"/>
      <c r="AM5" s="237">
        <v>44565</v>
      </c>
      <c r="AN5" s="102"/>
      <c r="AO5" s="143"/>
      <c r="AP5" s="14"/>
      <c r="AQ5" s="13"/>
      <c r="AR5" s="13"/>
      <c r="AS5" s="13"/>
      <c r="AT5" s="13"/>
      <c r="AU5" s="9"/>
      <c r="AV5" s="9"/>
      <c r="AW5" s="13"/>
      <c r="AX5" s="13"/>
      <c r="AY5" s="13"/>
      <c r="AZ5" s="13"/>
      <c r="BA5" s="13"/>
      <c r="BB5" s="13"/>
      <c r="BC5" s="15"/>
      <c r="BD5" s="13"/>
      <c r="BE5" s="13"/>
      <c r="BF5" s="13"/>
      <c r="BG5" s="16"/>
      <c r="BH5" s="17"/>
      <c r="BI5" s="17"/>
      <c r="BJ5" s="11"/>
      <c r="BK5" s="11"/>
      <c r="BL5" s="11"/>
      <c r="BM5" s="11"/>
      <c r="BN5" s="11"/>
      <c r="BO5" s="11"/>
      <c r="BP5" s="11"/>
    </row>
    <row r="6" spans="1:68" s="1" customFormat="1" ht="24.95" customHeight="1" thickBot="1" x14ac:dyDescent="0.25">
      <c r="C6" s="129" t="s">
        <v>66</v>
      </c>
      <c r="D6" s="130" t="s">
        <v>527</v>
      </c>
      <c r="E6" s="130"/>
      <c r="F6" s="130"/>
      <c r="G6" s="130"/>
      <c r="H6" s="130"/>
      <c r="I6" s="130"/>
      <c r="J6" s="130"/>
      <c r="K6" s="130"/>
      <c r="L6" s="130"/>
      <c r="M6" s="130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8"/>
      <c r="AJ6" s="103"/>
      <c r="AK6" s="103"/>
      <c r="AL6" s="103"/>
      <c r="AM6" s="103"/>
      <c r="AN6" s="102"/>
      <c r="AO6" s="143"/>
      <c r="AP6" s="14"/>
      <c r="AQ6" s="13"/>
      <c r="AR6" s="13"/>
      <c r="AS6" s="13"/>
      <c r="AT6" s="13"/>
      <c r="AU6" s="9"/>
      <c r="AV6" s="9"/>
      <c r="AW6" s="13"/>
      <c r="AX6" s="13"/>
      <c r="AY6" s="13"/>
      <c r="AZ6" s="13"/>
      <c r="BA6" s="13"/>
      <c r="BB6" s="13"/>
      <c r="BC6" s="15"/>
      <c r="BD6" s="13"/>
      <c r="BE6" s="13"/>
      <c r="BF6" s="13"/>
      <c r="BG6" s="16"/>
      <c r="BH6" s="17"/>
      <c r="BI6" s="17"/>
      <c r="BJ6" s="11"/>
      <c r="BK6" s="11"/>
      <c r="BL6" s="11"/>
      <c r="BM6" s="11"/>
      <c r="BN6" s="11"/>
      <c r="BO6" s="11"/>
      <c r="BP6" s="11"/>
    </row>
    <row r="7" spans="1:68" s="1" customFormat="1" ht="24.95" customHeight="1" thickBot="1" x14ac:dyDescent="0.3">
      <c r="C7" s="213" t="s">
        <v>67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3"/>
      <c r="AJ7" s="215" t="s">
        <v>1</v>
      </c>
      <c r="AK7" s="215"/>
      <c r="AL7" s="215"/>
      <c r="AM7" s="216">
        <v>0.23371796405699999</v>
      </c>
      <c r="AN7" s="217"/>
      <c r="AO7" s="144"/>
      <c r="AP7" s="135"/>
      <c r="AQ7" s="18"/>
      <c r="AR7" s="18"/>
      <c r="AS7" s="18"/>
      <c r="AT7" s="18"/>
      <c r="AU7" s="9"/>
      <c r="AV7" s="9"/>
      <c r="AW7" s="18"/>
      <c r="AX7" s="18"/>
      <c r="AY7" s="18"/>
      <c r="AZ7" s="18"/>
      <c r="BA7" s="18"/>
      <c r="BB7" s="19"/>
      <c r="BC7" s="19"/>
      <c r="BD7" s="19"/>
      <c r="BE7" s="20"/>
      <c r="BF7" s="20"/>
      <c r="BG7" s="20"/>
      <c r="BH7" s="21"/>
      <c r="BI7" s="21"/>
      <c r="BJ7" s="11"/>
      <c r="BK7" s="11"/>
      <c r="BL7" s="11"/>
      <c r="BM7" s="11"/>
      <c r="BN7" s="11"/>
      <c r="BO7" s="11"/>
      <c r="BP7" s="11"/>
    </row>
    <row r="8" spans="1:68" s="1" customFormat="1" ht="24.95" customHeight="1" thickBot="1" x14ac:dyDescent="0.25">
      <c r="C8" s="218" t="s">
        <v>2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20"/>
      <c r="AO8" s="145"/>
      <c r="AP8" s="136"/>
      <c r="AQ8" s="12"/>
      <c r="AR8" s="12"/>
      <c r="AS8" s="12"/>
      <c r="AT8" s="22"/>
      <c r="AU8" s="9"/>
      <c r="AV8" s="9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21"/>
      <c r="BI8" s="21"/>
      <c r="BJ8" s="11"/>
      <c r="BK8" s="11"/>
      <c r="BL8" s="11"/>
      <c r="BM8" s="11"/>
      <c r="BN8" s="11"/>
      <c r="BO8" s="11"/>
      <c r="BP8" s="11"/>
    </row>
    <row r="9" spans="1:68" s="1" customFormat="1" ht="25.5" customHeight="1" thickBot="1" x14ac:dyDescent="0.25">
      <c r="C9" s="221" t="s">
        <v>3</v>
      </c>
      <c r="D9" s="221" t="s">
        <v>4</v>
      </c>
      <c r="E9" s="224" t="s">
        <v>5</v>
      </c>
      <c r="F9" s="225"/>
      <c r="G9" s="226" t="s">
        <v>533</v>
      </c>
      <c r="H9" s="226"/>
      <c r="I9" s="229" t="s">
        <v>6</v>
      </c>
      <c r="J9" s="230" t="s">
        <v>7</v>
      </c>
      <c r="K9" s="231"/>
      <c r="L9" s="231"/>
      <c r="M9" s="232"/>
      <c r="N9" s="187" t="s">
        <v>528</v>
      </c>
      <c r="O9" s="187"/>
      <c r="P9" s="187"/>
      <c r="Q9" s="187" t="s">
        <v>530</v>
      </c>
      <c r="R9" s="187"/>
      <c r="S9" s="187"/>
      <c r="T9" s="187" t="s">
        <v>531</v>
      </c>
      <c r="U9" s="187"/>
      <c r="V9" s="187"/>
      <c r="W9" s="187" t="s">
        <v>555</v>
      </c>
      <c r="X9" s="187"/>
      <c r="Y9" s="187"/>
      <c r="Z9" s="187" t="s">
        <v>556</v>
      </c>
      <c r="AA9" s="187"/>
      <c r="AB9" s="187"/>
      <c r="AC9" s="187" t="s">
        <v>557</v>
      </c>
      <c r="AD9" s="187"/>
      <c r="AE9" s="187"/>
      <c r="AF9" s="187" t="s">
        <v>62</v>
      </c>
      <c r="AG9" s="187"/>
      <c r="AH9" s="187"/>
      <c r="AI9" s="187" t="str">
        <f>"ACUMULADO ATÉ " &amp; AR11</f>
        <v>ACUMULADO ATÉ 6ª MEDIÇÃO</v>
      </c>
      <c r="AJ9" s="187"/>
      <c r="AK9" s="187"/>
      <c r="AL9" s="187"/>
      <c r="AM9" s="187"/>
      <c r="AN9" s="187"/>
      <c r="AO9" s="146"/>
      <c r="AP9" s="137"/>
      <c r="AQ9" s="21"/>
      <c r="AR9" s="21"/>
      <c r="AS9" s="11"/>
      <c r="AT9" s="11"/>
      <c r="AU9" s="9"/>
      <c r="AV9" s="9"/>
      <c r="BG9" s="11"/>
    </row>
    <row r="10" spans="1:68" s="1" customFormat="1" ht="36" customHeight="1" thickBot="1" x14ac:dyDescent="0.25">
      <c r="C10" s="222"/>
      <c r="D10" s="222"/>
      <c r="E10" s="233" t="s">
        <v>8</v>
      </c>
      <c r="F10" s="221" t="s">
        <v>9</v>
      </c>
      <c r="G10" s="227"/>
      <c r="H10" s="227"/>
      <c r="I10" s="229"/>
      <c r="J10" s="196" t="s">
        <v>65</v>
      </c>
      <c r="K10" s="197"/>
      <c r="L10" s="196" t="s">
        <v>10</v>
      </c>
      <c r="M10" s="197"/>
      <c r="N10" s="119" t="s">
        <v>5</v>
      </c>
      <c r="O10" s="187" t="s">
        <v>11</v>
      </c>
      <c r="P10" s="187"/>
      <c r="Q10" s="119" t="s">
        <v>5</v>
      </c>
      <c r="R10" s="187" t="s">
        <v>11</v>
      </c>
      <c r="S10" s="187"/>
      <c r="T10" s="119" t="s">
        <v>5</v>
      </c>
      <c r="U10" s="187" t="s">
        <v>11</v>
      </c>
      <c r="V10" s="187"/>
      <c r="W10" s="119" t="s">
        <v>5</v>
      </c>
      <c r="X10" s="187" t="s">
        <v>11</v>
      </c>
      <c r="Y10" s="187"/>
      <c r="Z10" s="119" t="s">
        <v>5</v>
      </c>
      <c r="AA10" s="187" t="s">
        <v>11</v>
      </c>
      <c r="AB10" s="187"/>
      <c r="AC10" s="119" t="s">
        <v>5</v>
      </c>
      <c r="AD10" s="187" t="s">
        <v>11</v>
      </c>
      <c r="AE10" s="187"/>
      <c r="AF10" s="119" t="s">
        <v>5</v>
      </c>
      <c r="AG10" s="187" t="s">
        <v>11</v>
      </c>
      <c r="AH10" s="187"/>
      <c r="AI10" s="185" t="s">
        <v>12</v>
      </c>
      <c r="AJ10" s="200" t="s">
        <v>13</v>
      </c>
      <c r="AK10" s="201"/>
      <c r="AL10" s="202" t="s">
        <v>14</v>
      </c>
      <c r="AM10" s="205" t="s">
        <v>15</v>
      </c>
      <c r="AN10" s="205"/>
      <c r="AO10" s="147"/>
      <c r="AP10" s="138"/>
      <c r="AQ10" s="23"/>
      <c r="AR10" s="24"/>
      <c r="AS10" s="11"/>
      <c r="AT10" s="11"/>
      <c r="AU10" s="9"/>
      <c r="AV10" s="9"/>
    </row>
    <row r="11" spans="1:68" s="11" customFormat="1" ht="19.5" customHeight="1" thickBot="1" x14ac:dyDescent="0.25">
      <c r="A11" s="1"/>
      <c r="B11" s="1"/>
      <c r="C11" s="222"/>
      <c r="D11" s="222"/>
      <c r="E11" s="234"/>
      <c r="F11" s="222"/>
      <c r="G11" s="227"/>
      <c r="H11" s="227"/>
      <c r="I11" s="229"/>
      <c r="J11" s="198"/>
      <c r="K11" s="199"/>
      <c r="L11" s="198"/>
      <c r="M11" s="199"/>
      <c r="N11" s="187" t="s">
        <v>16</v>
      </c>
      <c r="O11" s="187" t="s">
        <v>17</v>
      </c>
      <c r="P11" s="187" t="s">
        <v>10</v>
      </c>
      <c r="Q11" s="187" t="s">
        <v>18</v>
      </c>
      <c r="R11" s="187" t="s">
        <v>17</v>
      </c>
      <c r="S11" s="187" t="s">
        <v>10</v>
      </c>
      <c r="T11" s="187" t="s">
        <v>19</v>
      </c>
      <c r="U11" s="187" t="s">
        <v>17</v>
      </c>
      <c r="V11" s="187" t="s">
        <v>10</v>
      </c>
      <c r="W11" s="187" t="s">
        <v>20</v>
      </c>
      <c r="X11" s="187" t="s">
        <v>17</v>
      </c>
      <c r="Y11" s="187" t="s">
        <v>10</v>
      </c>
      <c r="Z11" s="187" t="s">
        <v>21</v>
      </c>
      <c r="AA11" s="187" t="s">
        <v>17</v>
      </c>
      <c r="AB11" s="187" t="s">
        <v>10</v>
      </c>
      <c r="AC11" s="187" t="s">
        <v>22</v>
      </c>
      <c r="AD11" s="187" t="s">
        <v>17</v>
      </c>
      <c r="AE11" s="187" t="s">
        <v>10</v>
      </c>
      <c r="AF11" s="187" t="s">
        <v>23</v>
      </c>
      <c r="AG11" s="187" t="s">
        <v>17</v>
      </c>
      <c r="AH11" s="187" t="s">
        <v>10</v>
      </c>
      <c r="AI11" s="206"/>
      <c r="AJ11" s="185" t="s">
        <v>17</v>
      </c>
      <c r="AK11" s="185" t="s">
        <v>10</v>
      </c>
      <c r="AL11" s="203"/>
      <c r="AM11" s="187" t="s">
        <v>17</v>
      </c>
      <c r="AN11" s="187" t="s">
        <v>10</v>
      </c>
      <c r="AO11" s="146"/>
      <c r="AP11" s="137"/>
      <c r="AQ11" s="23"/>
      <c r="AR11" s="188" t="s">
        <v>22</v>
      </c>
      <c r="AS11" s="191" t="s">
        <v>25</v>
      </c>
      <c r="AU11" s="9"/>
      <c r="AV11" s="9"/>
    </row>
    <row r="12" spans="1:68" s="11" customFormat="1" ht="33.75" customHeight="1" thickBot="1" x14ac:dyDescent="0.25">
      <c r="A12" s="1"/>
      <c r="B12" s="1"/>
      <c r="C12" s="223"/>
      <c r="D12" s="223"/>
      <c r="E12" s="235"/>
      <c r="F12" s="223"/>
      <c r="G12" s="228"/>
      <c r="H12" s="228"/>
      <c r="I12" s="229"/>
      <c r="J12" s="105" t="s">
        <v>26</v>
      </c>
      <c r="K12" s="106" t="s">
        <v>27</v>
      </c>
      <c r="L12" s="105" t="s">
        <v>26</v>
      </c>
      <c r="M12" s="106" t="s">
        <v>27</v>
      </c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6"/>
      <c r="AJ12" s="186"/>
      <c r="AK12" s="186"/>
      <c r="AL12" s="204"/>
      <c r="AM12" s="187"/>
      <c r="AN12" s="187"/>
      <c r="AO12" s="146"/>
      <c r="AP12" s="137"/>
      <c r="AQ12" s="23"/>
      <c r="AR12" s="189"/>
      <c r="AS12" s="192"/>
      <c r="AU12" s="9"/>
      <c r="AV12" s="9"/>
    </row>
    <row r="13" spans="1:68" s="1" customFormat="1" ht="8.25" customHeight="1" x14ac:dyDescent="0.2">
      <c r="C13" s="25"/>
      <c r="D13" s="26"/>
      <c r="E13" s="27"/>
      <c r="F13" s="27"/>
      <c r="G13" s="28"/>
      <c r="H13" s="28"/>
      <c r="I13" s="29"/>
      <c r="J13" s="29"/>
      <c r="K13" s="29"/>
      <c r="L13" s="29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  <c r="AJ13" s="31"/>
      <c r="AK13" s="31"/>
      <c r="AL13" s="32"/>
      <c r="AM13" s="32"/>
      <c r="AN13" s="32"/>
      <c r="AO13" s="33"/>
      <c r="AP13" s="33"/>
      <c r="AQ13" s="33"/>
      <c r="AR13" s="190"/>
      <c r="AS13" s="193"/>
      <c r="AT13" s="15"/>
      <c r="AU13" s="9"/>
      <c r="AV13" s="9"/>
    </row>
    <row r="14" spans="1:68" s="1" customFormat="1" ht="30" customHeight="1" x14ac:dyDescent="0.2">
      <c r="A14" s="1" t="s">
        <v>522</v>
      </c>
      <c r="C14" s="132" t="s">
        <v>68</v>
      </c>
      <c r="D14" s="34" t="s">
        <v>69</v>
      </c>
      <c r="E14" s="35"/>
      <c r="F14" s="110"/>
      <c r="G14" s="111"/>
      <c r="H14" s="112"/>
      <c r="I14" s="110"/>
      <c r="J14" s="36"/>
      <c r="K14" s="37"/>
      <c r="L14" s="37"/>
      <c r="M14" s="37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9"/>
      <c r="AJ14" s="39"/>
      <c r="AK14" s="40"/>
      <c r="AL14" s="113"/>
      <c r="AM14" s="39"/>
      <c r="AN14" s="148"/>
      <c r="AO14" s="41"/>
      <c r="AP14" s="41"/>
      <c r="AQ14" s="33"/>
      <c r="AR14" s="42"/>
      <c r="AS14" s="92" t="str">
        <f>IF(COUNTIF(AS15:AS23,"MEDIDO")&gt;0,"MEDIDO","NÃO MEDIDO")</f>
        <v>MEDIDO</v>
      </c>
      <c r="AT14" s="15"/>
      <c r="AU14" s="9"/>
      <c r="AV14" s="9"/>
    </row>
    <row r="15" spans="1:68" s="2" customFormat="1" ht="30" customHeight="1" x14ac:dyDescent="0.2">
      <c r="A15" s="1" t="s">
        <v>522</v>
      </c>
      <c r="B15" s="1"/>
      <c r="C15" s="132" t="s">
        <v>70</v>
      </c>
      <c r="D15" s="34" t="s">
        <v>71</v>
      </c>
      <c r="E15" s="35"/>
      <c r="F15" s="110"/>
      <c r="G15" s="111"/>
      <c r="H15" s="112"/>
      <c r="I15" s="110"/>
      <c r="J15" s="36"/>
      <c r="K15" s="37"/>
      <c r="L15" s="37"/>
      <c r="M15" s="37"/>
      <c r="N15" s="38"/>
      <c r="O15" s="38">
        <f>ROUND(N15*$J15,2)</f>
        <v>0</v>
      </c>
      <c r="P15" s="38">
        <f>ROUND(N15*$L15,2)</f>
        <v>0</v>
      </c>
      <c r="Q15" s="38"/>
      <c r="R15" s="38">
        <f>ROUND(Q15*$J15,2)</f>
        <v>0</v>
      </c>
      <c r="S15" s="38">
        <f>ROUND(Q15*$L15,2)</f>
        <v>0</v>
      </c>
      <c r="T15" s="38"/>
      <c r="U15" s="38">
        <f>ROUND(T15*$J15,2)</f>
        <v>0</v>
      </c>
      <c r="V15" s="38">
        <f>ROUND(T15*$L15,2)</f>
        <v>0</v>
      </c>
      <c r="W15" s="38"/>
      <c r="X15" s="38">
        <f>ROUND(W15*$J15,2)</f>
        <v>0</v>
      </c>
      <c r="Y15" s="38">
        <f>ROUND(W15*$L15,2)</f>
        <v>0</v>
      </c>
      <c r="Z15" s="38"/>
      <c r="AA15" s="38">
        <f>ROUND(Z15*$J15,2)</f>
        <v>0</v>
      </c>
      <c r="AB15" s="38">
        <f>ROUND(Z15*$L15,2)</f>
        <v>0</v>
      </c>
      <c r="AC15" s="38"/>
      <c r="AD15" s="38">
        <f>ROUND(AC15*$J15,2)</f>
        <v>0</v>
      </c>
      <c r="AE15" s="38">
        <f>ROUND(AC15*$L15,2)</f>
        <v>0</v>
      </c>
      <c r="AF15" s="38"/>
      <c r="AG15" s="38">
        <f>ROUND(AF15*$J15,2)</f>
        <v>0</v>
      </c>
      <c r="AH15" s="38">
        <f>ROUND(AF15*$L15,2)</f>
        <v>0</v>
      </c>
      <c r="AI15" s="39">
        <f>SUMIF($N$10:$AH$10,"QUANTIDADE",N15:AH15)</f>
        <v>0</v>
      </c>
      <c r="AJ15" s="39">
        <f>SUMIF($N$10:$AH$10,"COM DESCONTO",N15:AH15)</f>
        <v>0</v>
      </c>
      <c r="AK15" s="40">
        <f>SUMIF($N$10:$AH$10,"SEM DESCONTO",N15:AH15)</f>
        <v>0</v>
      </c>
      <c r="AL15" s="113">
        <f t="shared" ref="AL15:AL78" si="0">I15-AI15</f>
        <v>0</v>
      </c>
      <c r="AM15" s="39">
        <f t="shared" ref="AM15:AM16" si="1">K15-AJ15</f>
        <v>0</v>
      </c>
      <c r="AN15" s="148">
        <f t="shared" ref="AN15" si="2">M15-AK15</f>
        <v>0</v>
      </c>
      <c r="AO15" s="41"/>
      <c r="AP15" s="41"/>
      <c r="AQ15" s="43"/>
      <c r="AR15" s="44">
        <f t="shared" ref="AR15:AR78" si="3">INDEX($N$11:$AH$267,ROW()-9,MATCH($AR$11,$N$11:$AH$11,0))</f>
        <v>1.22</v>
      </c>
      <c r="AS15" s="45" t="str">
        <f>IF(COUNTIF(AS16:AS19,"MEDIDO")&gt;0,"MEDIDO","NÃO MEDIDO")</f>
        <v>MEDIDO</v>
      </c>
      <c r="AT15" s="46"/>
      <c r="AU15" s="47"/>
      <c r="AV15" s="48"/>
    </row>
    <row r="16" spans="1:68" s="2" customFormat="1" ht="30" customHeight="1" x14ac:dyDescent="0.2">
      <c r="A16" s="2" t="s">
        <v>521</v>
      </c>
      <c r="C16" s="132" t="s">
        <v>72</v>
      </c>
      <c r="D16" s="34" t="s">
        <v>73</v>
      </c>
      <c r="E16" s="35" t="s">
        <v>74</v>
      </c>
      <c r="F16" s="110">
        <v>5</v>
      </c>
      <c r="G16" s="110">
        <v>0</v>
      </c>
      <c r="H16" s="114"/>
      <c r="I16" s="110">
        <f>F16+G16+H16</f>
        <v>5</v>
      </c>
      <c r="J16" s="36">
        <v>27571.27</v>
      </c>
      <c r="K16" s="37">
        <f>ROUND(($F16*$J16),2)+ROUND(($G16*$J16),2)+ROUND(($H16*$J16),2)</f>
        <v>137856.35</v>
      </c>
      <c r="L16" s="37"/>
      <c r="M16" s="37">
        <f>ROUND(($F16*$L16),2)+ROUND(($G16*$L16),2)+ROUND(($H16*$L16),2)</f>
        <v>0</v>
      </c>
      <c r="N16" s="117">
        <v>0.43099986000000001</v>
      </c>
      <c r="O16" s="38">
        <f>ROUND(N16*$J16,2)</f>
        <v>11883.21</v>
      </c>
      <c r="P16" s="38">
        <f>ROUND(N16*$L16,2)</f>
        <v>0</v>
      </c>
      <c r="Q16" s="117">
        <v>1.20899994</v>
      </c>
      <c r="R16" s="38">
        <f t="shared" ref="R16:R80" si="4">ROUND(Q16*$J16,2)</f>
        <v>33333.660000000003</v>
      </c>
      <c r="S16" s="38">
        <f t="shared" ref="S16:S80" si="5">ROUND(Q16*$L16,2)</f>
        <v>0</v>
      </c>
      <c r="T16" s="117">
        <v>0.88999980999999995</v>
      </c>
      <c r="U16" s="38">
        <f t="shared" ref="U16:U80" si="6">ROUND(T16*$J16,2)</f>
        <v>24538.43</v>
      </c>
      <c r="V16" s="38">
        <f t="shared" ref="V16:V80" si="7">ROUND(T16*$L16,2)</f>
        <v>0</v>
      </c>
      <c r="W16" s="117">
        <v>0.82349991</v>
      </c>
      <c r="X16" s="38">
        <f t="shared" ref="X16" si="8">ROUND(W16*$J16,2)</f>
        <v>22704.94</v>
      </c>
      <c r="Y16" s="38">
        <f t="shared" ref="Y16" si="9">ROUND(W16*$L16,2)</f>
        <v>0</v>
      </c>
      <c r="Z16" s="117">
        <v>0.43149990999999999</v>
      </c>
      <c r="AA16" s="38">
        <f t="shared" ref="AA16:AA80" si="10">ROUND(Z16*$J16,2)</f>
        <v>11897</v>
      </c>
      <c r="AB16" s="38">
        <f t="shared" ref="AB16:AB80" si="11">ROUND(Z16*$L16,2)</f>
        <v>0</v>
      </c>
      <c r="AC16" s="117">
        <v>1.2150005699999999</v>
      </c>
      <c r="AD16" s="38">
        <f t="shared" ref="AD16" si="12">ROUND(AC16*$J16,2)</f>
        <v>33499.11</v>
      </c>
      <c r="AE16" s="38">
        <f>ROUND(AC16*$L16,2)</f>
        <v>0</v>
      </c>
      <c r="AF16" s="38">
        <f t="shared" ref="AF16:AH16" si="13">ROUND(AD16*$L16,2)</f>
        <v>0</v>
      </c>
      <c r="AG16" s="38">
        <f t="shared" si="13"/>
        <v>0</v>
      </c>
      <c r="AH16" s="38">
        <f t="shared" si="13"/>
        <v>0</v>
      </c>
      <c r="AI16" s="38">
        <f>SUMIF($N$10:$AH$10,"QUANTIDADE",N16:AH16)</f>
        <v>5</v>
      </c>
      <c r="AJ16" s="39">
        <f ca="1">SUMIF($N$11:$AE$12,"COM DESCONTO",N16:AH16)</f>
        <v>137856.35</v>
      </c>
      <c r="AK16" s="40">
        <f ca="1">SUMIF($N$11:$AE$12,"SEM DESCONTO",N16:AH16)</f>
        <v>0</v>
      </c>
      <c r="AL16" s="118">
        <f t="shared" si="0"/>
        <v>0</v>
      </c>
      <c r="AM16" s="39">
        <f t="shared" ca="1" si="1"/>
        <v>0</v>
      </c>
      <c r="AN16" s="148">
        <f ca="1">M16-AK16</f>
        <v>0</v>
      </c>
      <c r="AO16" s="41"/>
      <c r="AP16" s="41"/>
      <c r="AQ16" s="43"/>
      <c r="AR16" s="44">
        <f t="shared" si="3"/>
        <v>1.22</v>
      </c>
      <c r="AS16" s="45" t="str">
        <f>IF(AR16&lt;&gt;0,"MEDIDO","NÃO MEDIDO")</f>
        <v>MEDIDO</v>
      </c>
      <c r="AT16" s="46"/>
      <c r="AU16" s="49"/>
      <c r="AV16" s="49"/>
    </row>
    <row r="17" spans="1:48" s="2" customFormat="1" ht="30" customHeight="1" x14ac:dyDescent="0.2">
      <c r="A17" s="2" t="s">
        <v>521</v>
      </c>
      <c r="C17" s="132" t="s">
        <v>75</v>
      </c>
      <c r="D17" s="34" t="s">
        <v>76</v>
      </c>
      <c r="E17" s="35" t="s">
        <v>74</v>
      </c>
      <c r="F17" s="110">
        <v>5</v>
      </c>
      <c r="G17" s="110">
        <v>0</v>
      </c>
      <c r="H17" s="114"/>
      <c r="I17" s="110">
        <f t="shared" ref="I17:I80" si="14">F17+G17+H17</f>
        <v>5</v>
      </c>
      <c r="J17" s="36">
        <v>11351.51</v>
      </c>
      <c r="K17" s="37">
        <f t="shared" ref="K17:K80" si="15">ROUND(($F17*$J17),2)+ROUND(($G17*$J17),2)+ROUND(($H17*$J17),2)</f>
        <v>56757.55</v>
      </c>
      <c r="L17" s="37"/>
      <c r="M17" s="37">
        <f t="shared" ref="M17:M80" si="16">ROUND(($F17*$L17),2)+ROUND(($G17*$L17),2)+ROUND(($H17*$L17),2)</f>
        <v>0</v>
      </c>
      <c r="N17" s="117">
        <v>0.43099986000000001</v>
      </c>
      <c r="O17" s="38">
        <f t="shared" ref="O17:O81" si="17">ROUND(N17*$J17,2)</f>
        <v>4892.5</v>
      </c>
      <c r="P17" s="38">
        <f t="shared" ref="P17:P81" si="18">ROUND(N17*$L17,2)</f>
        <v>0</v>
      </c>
      <c r="Q17" s="117">
        <v>1.20899994</v>
      </c>
      <c r="R17" s="38">
        <f t="shared" si="4"/>
        <v>13723.97</v>
      </c>
      <c r="S17" s="38">
        <f t="shared" si="5"/>
        <v>0</v>
      </c>
      <c r="T17" s="117">
        <v>0.88999980999999995</v>
      </c>
      <c r="U17" s="38">
        <f t="shared" si="6"/>
        <v>10102.84</v>
      </c>
      <c r="V17" s="38">
        <f t="shared" si="7"/>
        <v>0</v>
      </c>
      <c r="W17" s="117">
        <v>0.82349991</v>
      </c>
      <c r="X17" s="38">
        <f t="shared" ref="X17:X80" si="19">ROUND(W17*$J17,2)</f>
        <v>9347.9699999999993</v>
      </c>
      <c r="Y17" s="38">
        <f t="shared" ref="Y17:Y80" si="20">ROUND(W17*$L17,2)</f>
        <v>0</v>
      </c>
      <c r="Z17" s="117">
        <v>0.43149990999999999</v>
      </c>
      <c r="AA17" s="38">
        <f t="shared" si="10"/>
        <v>4898.18</v>
      </c>
      <c r="AB17" s="38">
        <f t="shared" si="11"/>
        <v>0</v>
      </c>
      <c r="AC17" s="117">
        <v>1.2150005699999999</v>
      </c>
      <c r="AD17" s="38">
        <f t="shared" ref="AD17:AD80" si="21">ROUND(AC17*$J17,2)</f>
        <v>13792.09</v>
      </c>
      <c r="AE17" s="38">
        <f t="shared" ref="AE17:AE80" si="22">ROUND(AC17*$L17,2)</f>
        <v>0</v>
      </c>
      <c r="AF17" s="38">
        <f t="shared" ref="AF17:AF80" si="23">ROUND(AD17*$L17,2)</f>
        <v>0</v>
      </c>
      <c r="AG17" s="38">
        <f t="shared" ref="AG17:AG80" si="24">ROUND(AE17*$L17,2)</f>
        <v>0</v>
      </c>
      <c r="AH17" s="38">
        <f t="shared" ref="AH17:AH80" si="25">ROUND(AF17*$L17,2)</f>
        <v>0</v>
      </c>
      <c r="AI17" s="38">
        <f>SUMIF($N$10:$AH$10,"QUANTIDADE",N17:AH17)</f>
        <v>5</v>
      </c>
      <c r="AJ17" s="39">
        <f t="shared" ref="AJ17:AJ80" ca="1" si="26">SUMIF($N$11:$AE$12,"COM DESCONTO",N17:AH17)</f>
        <v>56757.55</v>
      </c>
      <c r="AK17" s="40">
        <f t="shared" ref="AK17:AK80" ca="1" si="27">SUMIF($N$11:$AE$12,"SEM DESCONTO",N17:AH17)</f>
        <v>0</v>
      </c>
      <c r="AL17" s="118">
        <f t="shared" si="0"/>
        <v>0</v>
      </c>
      <c r="AM17" s="39">
        <f t="shared" ref="AM17:AM80" ca="1" si="28">K17-AJ17</f>
        <v>0</v>
      </c>
      <c r="AN17" s="148">
        <f t="shared" ref="AN17:AN80" ca="1" si="29">M17-AK17</f>
        <v>0</v>
      </c>
      <c r="AO17" s="41"/>
      <c r="AP17" s="41"/>
      <c r="AQ17" s="43"/>
      <c r="AR17" s="44">
        <f t="shared" si="3"/>
        <v>1.22</v>
      </c>
      <c r="AS17" s="45" t="str">
        <f>IF(AR17&lt;&gt;0,"MEDIDO","NÃO MEDIDO")</f>
        <v>MEDIDO</v>
      </c>
      <c r="AT17" s="46"/>
      <c r="AU17" s="47"/>
      <c r="AV17" s="48"/>
    </row>
    <row r="18" spans="1:48" s="2" customFormat="1" ht="30" customHeight="1" x14ac:dyDescent="0.2">
      <c r="A18" s="2" t="s">
        <v>521</v>
      </c>
      <c r="C18" s="132" t="s">
        <v>77</v>
      </c>
      <c r="D18" s="34" t="s">
        <v>78</v>
      </c>
      <c r="E18" s="35" t="s">
        <v>74</v>
      </c>
      <c r="F18" s="110">
        <v>5</v>
      </c>
      <c r="G18" s="110">
        <v>0</v>
      </c>
      <c r="H18" s="114"/>
      <c r="I18" s="110">
        <f t="shared" si="14"/>
        <v>5</v>
      </c>
      <c r="J18" s="36">
        <v>1000.33</v>
      </c>
      <c r="K18" s="37">
        <f t="shared" si="15"/>
        <v>5001.6499999999996</v>
      </c>
      <c r="L18" s="37"/>
      <c r="M18" s="37">
        <f t="shared" si="16"/>
        <v>0</v>
      </c>
      <c r="N18" s="117">
        <v>0.43099986000000001</v>
      </c>
      <c r="O18" s="38">
        <f t="shared" si="17"/>
        <v>431.14</v>
      </c>
      <c r="P18" s="38">
        <f t="shared" si="18"/>
        <v>0</v>
      </c>
      <c r="Q18" s="117">
        <v>1.20899994</v>
      </c>
      <c r="R18" s="38">
        <f t="shared" si="4"/>
        <v>1209.4000000000001</v>
      </c>
      <c r="S18" s="38">
        <f t="shared" si="5"/>
        <v>0</v>
      </c>
      <c r="T18" s="117">
        <v>0.88999980999999995</v>
      </c>
      <c r="U18" s="38">
        <f t="shared" si="6"/>
        <v>890.29</v>
      </c>
      <c r="V18" s="38">
        <f t="shared" si="7"/>
        <v>0</v>
      </c>
      <c r="W18" s="117">
        <v>0.82349991</v>
      </c>
      <c r="X18" s="38">
        <f t="shared" si="19"/>
        <v>823.77</v>
      </c>
      <c r="Y18" s="38">
        <f t="shared" si="20"/>
        <v>0</v>
      </c>
      <c r="Z18" s="117">
        <v>0.43149990999999999</v>
      </c>
      <c r="AA18" s="38">
        <f t="shared" si="10"/>
        <v>431.64</v>
      </c>
      <c r="AB18" s="38">
        <f t="shared" si="11"/>
        <v>0</v>
      </c>
      <c r="AC18" s="117">
        <v>1.2150005699999999</v>
      </c>
      <c r="AD18" s="38">
        <f>ROUND(AC18*$J18,2)+0.01</f>
        <v>1215.4100000000001</v>
      </c>
      <c r="AE18" s="38">
        <f t="shared" si="22"/>
        <v>0</v>
      </c>
      <c r="AF18" s="38">
        <f t="shared" si="23"/>
        <v>0</v>
      </c>
      <c r="AG18" s="38">
        <f t="shared" si="24"/>
        <v>0</v>
      </c>
      <c r="AH18" s="38">
        <f t="shared" si="25"/>
        <v>0</v>
      </c>
      <c r="AI18" s="38">
        <f>SUMIF($N$10:$AH$10,"QUANTIDADE",N18:AH18)</f>
        <v>5</v>
      </c>
      <c r="AJ18" s="39">
        <f t="shared" ca="1" si="26"/>
        <v>5001.6499999999996</v>
      </c>
      <c r="AK18" s="40">
        <f t="shared" ca="1" si="27"/>
        <v>0</v>
      </c>
      <c r="AL18" s="118">
        <f t="shared" si="0"/>
        <v>0</v>
      </c>
      <c r="AM18" s="39">
        <f t="shared" ca="1" si="28"/>
        <v>0</v>
      </c>
      <c r="AN18" s="148">
        <f t="shared" ca="1" si="29"/>
        <v>0</v>
      </c>
      <c r="AO18" s="41"/>
      <c r="AP18" s="41"/>
      <c r="AQ18" s="43"/>
      <c r="AR18" s="44">
        <f t="shared" si="3"/>
        <v>1.22</v>
      </c>
      <c r="AS18" s="45" t="str">
        <f>IF(AR18&lt;&gt;0,"MEDIDO","NÃO MEDIDO")</f>
        <v>MEDIDO</v>
      </c>
      <c r="AT18" s="46"/>
      <c r="AU18" s="47"/>
      <c r="AV18" s="48"/>
    </row>
    <row r="19" spans="1:48" s="2" customFormat="1" ht="30" customHeight="1" x14ac:dyDescent="0.2">
      <c r="A19" s="2" t="s">
        <v>521</v>
      </c>
      <c r="C19" s="132" t="s">
        <v>79</v>
      </c>
      <c r="D19" s="34" t="s">
        <v>80</v>
      </c>
      <c r="E19" s="35" t="s">
        <v>74</v>
      </c>
      <c r="F19" s="110">
        <v>5</v>
      </c>
      <c r="G19" s="110">
        <v>0</v>
      </c>
      <c r="H19" s="114"/>
      <c r="I19" s="110">
        <f t="shared" si="14"/>
        <v>5</v>
      </c>
      <c r="J19" s="36">
        <v>2355.11</v>
      </c>
      <c r="K19" s="37">
        <f t="shared" si="15"/>
        <v>11775.55</v>
      </c>
      <c r="L19" s="37"/>
      <c r="M19" s="37">
        <f t="shared" si="16"/>
        <v>0</v>
      </c>
      <c r="N19" s="117">
        <v>0.43099986000000001</v>
      </c>
      <c r="O19" s="38">
        <f t="shared" si="17"/>
        <v>1015.05</v>
      </c>
      <c r="P19" s="38">
        <f t="shared" si="18"/>
        <v>0</v>
      </c>
      <c r="Q19" s="117">
        <v>1.20899994</v>
      </c>
      <c r="R19" s="38">
        <f t="shared" si="4"/>
        <v>2847.33</v>
      </c>
      <c r="S19" s="38">
        <f t="shared" si="5"/>
        <v>0</v>
      </c>
      <c r="T19" s="117">
        <v>0.88999980999999995</v>
      </c>
      <c r="U19" s="38">
        <f t="shared" si="6"/>
        <v>2096.0500000000002</v>
      </c>
      <c r="V19" s="38">
        <f t="shared" si="7"/>
        <v>0</v>
      </c>
      <c r="W19" s="117">
        <v>0.82349991</v>
      </c>
      <c r="X19" s="38">
        <f t="shared" si="19"/>
        <v>1939.43</v>
      </c>
      <c r="Y19" s="38">
        <f t="shared" si="20"/>
        <v>0</v>
      </c>
      <c r="Z19" s="117">
        <v>0.43149990999999999</v>
      </c>
      <c r="AA19" s="38">
        <f t="shared" si="10"/>
        <v>1016.23</v>
      </c>
      <c r="AB19" s="38">
        <f t="shared" si="11"/>
        <v>0</v>
      </c>
      <c r="AC19" s="117">
        <v>1.2150005699999999</v>
      </c>
      <c r="AD19" s="38">
        <f t="shared" si="21"/>
        <v>2861.46</v>
      </c>
      <c r="AE19" s="38">
        <f t="shared" si="22"/>
        <v>0</v>
      </c>
      <c r="AF19" s="38">
        <f t="shared" si="23"/>
        <v>0</v>
      </c>
      <c r="AG19" s="38">
        <f t="shared" si="24"/>
        <v>0</v>
      </c>
      <c r="AH19" s="38">
        <f t="shared" si="25"/>
        <v>0</v>
      </c>
      <c r="AI19" s="38">
        <f>SUMIF($N$10:$AH$10,"QUANTIDADE",N19:AH19)</f>
        <v>5</v>
      </c>
      <c r="AJ19" s="39">
        <f t="shared" ca="1" si="26"/>
        <v>11775.55</v>
      </c>
      <c r="AK19" s="40">
        <f t="shared" ca="1" si="27"/>
        <v>0</v>
      </c>
      <c r="AL19" s="118">
        <f t="shared" si="0"/>
        <v>0</v>
      </c>
      <c r="AM19" s="39">
        <f t="shared" ca="1" si="28"/>
        <v>0</v>
      </c>
      <c r="AN19" s="148">
        <f t="shared" ca="1" si="29"/>
        <v>0</v>
      </c>
      <c r="AO19" s="41"/>
      <c r="AP19" s="41"/>
      <c r="AQ19" s="43"/>
      <c r="AR19" s="44">
        <f t="shared" si="3"/>
        <v>0</v>
      </c>
      <c r="AS19" s="45" t="str">
        <f>IF(AR19&lt;&gt;0,"MEDIDO","NÃO MEDIDO")</f>
        <v>NÃO MEDIDO</v>
      </c>
      <c r="AT19" s="46"/>
      <c r="AU19" s="47"/>
      <c r="AV19" s="48"/>
    </row>
    <row r="20" spans="1:48" s="2" customFormat="1" ht="30" customHeight="1" x14ac:dyDescent="0.2">
      <c r="A20" s="1" t="s">
        <v>522</v>
      </c>
      <c r="B20" s="1"/>
      <c r="C20" s="132">
        <v>200</v>
      </c>
      <c r="D20" s="34" t="s">
        <v>81</v>
      </c>
      <c r="E20" s="35"/>
      <c r="F20" s="110"/>
      <c r="G20" s="110">
        <v>0</v>
      </c>
      <c r="H20" s="114"/>
      <c r="I20" s="110">
        <f t="shared" si="14"/>
        <v>0</v>
      </c>
      <c r="J20" s="36"/>
      <c r="K20" s="37">
        <f t="shared" si="15"/>
        <v>0</v>
      </c>
      <c r="L20" s="37"/>
      <c r="M20" s="37">
        <f t="shared" si="16"/>
        <v>0</v>
      </c>
      <c r="N20" s="38"/>
      <c r="O20" s="38">
        <f t="shared" si="17"/>
        <v>0</v>
      </c>
      <c r="P20" s="38">
        <f t="shared" si="18"/>
        <v>0</v>
      </c>
      <c r="Q20" s="38"/>
      <c r="R20" s="38">
        <f t="shared" si="4"/>
        <v>0</v>
      </c>
      <c r="S20" s="38">
        <f t="shared" si="5"/>
        <v>0</v>
      </c>
      <c r="T20" s="38"/>
      <c r="U20" s="38">
        <f t="shared" si="6"/>
        <v>0</v>
      </c>
      <c r="V20" s="38">
        <f t="shared" si="7"/>
        <v>0</v>
      </c>
      <c r="W20" s="38"/>
      <c r="X20" s="38">
        <f t="shared" si="19"/>
        <v>0</v>
      </c>
      <c r="Y20" s="38">
        <f t="shared" si="20"/>
        <v>0</v>
      </c>
      <c r="Z20" s="38"/>
      <c r="AA20" s="38">
        <f t="shared" si="10"/>
        <v>0</v>
      </c>
      <c r="AB20" s="38">
        <f t="shared" si="11"/>
        <v>0</v>
      </c>
      <c r="AC20" s="38"/>
      <c r="AD20" s="38">
        <f t="shared" si="21"/>
        <v>0</v>
      </c>
      <c r="AE20" s="38">
        <f t="shared" si="22"/>
        <v>0</v>
      </c>
      <c r="AF20" s="38">
        <f t="shared" si="23"/>
        <v>0</v>
      </c>
      <c r="AG20" s="38">
        <f t="shared" si="24"/>
        <v>0</v>
      </c>
      <c r="AH20" s="38">
        <f t="shared" si="25"/>
        <v>0</v>
      </c>
      <c r="AI20" s="39">
        <f t="shared" ref="AI20" si="30">SUMIF($N$10:$AH$10,"QUANTIDADE",N20:AH20)</f>
        <v>0</v>
      </c>
      <c r="AJ20" s="39">
        <f t="shared" ca="1" si="26"/>
        <v>0</v>
      </c>
      <c r="AK20" s="40">
        <f t="shared" ca="1" si="27"/>
        <v>0</v>
      </c>
      <c r="AL20" s="113">
        <f t="shared" si="0"/>
        <v>0</v>
      </c>
      <c r="AM20" s="39">
        <f t="shared" ca="1" si="28"/>
        <v>0</v>
      </c>
      <c r="AN20" s="148">
        <f t="shared" ca="1" si="29"/>
        <v>0</v>
      </c>
      <c r="AO20" s="41"/>
      <c r="AP20" s="41"/>
      <c r="AQ20" s="43">
        <f ca="1">SUM(AM16:AM19)*(1-AM7)</f>
        <v>0</v>
      </c>
      <c r="AR20" s="44">
        <f t="shared" si="3"/>
        <v>0</v>
      </c>
      <c r="AS20" s="45" t="str">
        <f>IF(COUNTIF(AS21:AS23,"MEDIDO")&gt;0,"MEDIDO","NÃO MEDIDO")</f>
        <v>NÃO MEDIDO</v>
      </c>
      <c r="AT20" s="46"/>
      <c r="AU20" s="47"/>
      <c r="AV20" s="48"/>
    </row>
    <row r="21" spans="1:48" s="2" customFormat="1" ht="30" customHeight="1" x14ac:dyDescent="0.2">
      <c r="A21" s="2" t="s">
        <v>521</v>
      </c>
      <c r="C21" s="132" t="s">
        <v>82</v>
      </c>
      <c r="D21" s="34" t="s">
        <v>83</v>
      </c>
      <c r="E21" s="35" t="s">
        <v>74</v>
      </c>
      <c r="F21" s="110">
        <v>5</v>
      </c>
      <c r="G21" s="110">
        <v>0</v>
      </c>
      <c r="H21" s="114"/>
      <c r="I21" s="110">
        <f t="shared" si="14"/>
        <v>5</v>
      </c>
      <c r="J21" s="36">
        <v>1210.44</v>
      </c>
      <c r="K21" s="37">
        <f t="shared" si="15"/>
        <v>6052.2</v>
      </c>
      <c r="L21" s="37"/>
      <c r="M21" s="37">
        <f t="shared" si="16"/>
        <v>0</v>
      </c>
      <c r="N21" s="38">
        <v>1</v>
      </c>
      <c r="O21" s="38">
        <f>ROUND(N21*$J21,2)</f>
        <v>1210.44</v>
      </c>
      <c r="P21" s="38">
        <f t="shared" si="18"/>
        <v>0</v>
      </c>
      <c r="Q21" s="38"/>
      <c r="R21" s="38">
        <f t="shared" si="4"/>
        <v>0</v>
      </c>
      <c r="S21" s="38">
        <f t="shared" si="5"/>
        <v>0</v>
      </c>
      <c r="T21" s="38">
        <v>2</v>
      </c>
      <c r="U21" s="38">
        <f t="shared" si="6"/>
        <v>2420.88</v>
      </c>
      <c r="V21" s="38">
        <f t="shared" si="7"/>
        <v>0</v>
      </c>
      <c r="W21" s="38">
        <v>1</v>
      </c>
      <c r="X21" s="38">
        <f t="shared" si="19"/>
        <v>1210.44</v>
      </c>
      <c r="Y21" s="38">
        <f t="shared" si="20"/>
        <v>0</v>
      </c>
      <c r="Z21" s="38">
        <v>1</v>
      </c>
      <c r="AA21" s="38">
        <f t="shared" si="10"/>
        <v>1210.44</v>
      </c>
      <c r="AB21" s="38">
        <f t="shared" si="11"/>
        <v>0</v>
      </c>
      <c r="AC21" s="38"/>
      <c r="AD21" s="38">
        <f t="shared" si="21"/>
        <v>0</v>
      </c>
      <c r="AE21" s="38">
        <f t="shared" si="22"/>
        <v>0</v>
      </c>
      <c r="AF21" s="38">
        <f t="shared" si="23"/>
        <v>0</v>
      </c>
      <c r="AG21" s="38">
        <f t="shared" si="24"/>
        <v>0</v>
      </c>
      <c r="AH21" s="38">
        <f t="shared" si="25"/>
        <v>0</v>
      </c>
      <c r="AI21" s="39">
        <f>SUMIF($N$10:$AH$10,"QUANTIDADE",N21:AH21)</f>
        <v>5</v>
      </c>
      <c r="AJ21" s="39">
        <f t="shared" ca="1" si="26"/>
        <v>6052.2</v>
      </c>
      <c r="AK21" s="40">
        <f t="shared" ca="1" si="27"/>
        <v>0</v>
      </c>
      <c r="AL21" s="113">
        <f t="shared" si="0"/>
        <v>0</v>
      </c>
      <c r="AM21" s="39">
        <f t="shared" ca="1" si="28"/>
        <v>0</v>
      </c>
      <c r="AN21" s="148">
        <f t="shared" ca="1" si="29"/>
        <v>0</v>
      </c>
      <c r="AO21" s="41"/>
      <c r="AP21" s="41"/>
      <c r="AQ21" s="43"/>
      <c r="AR21" s="44">
        <f t="shared" si="3"/>
        <v>0</v>
      </c>
      <c r="AS21" s="45" t="str">
        <f>IF(AR21&lt;&gt;0,"MEDIDO","NÃO MEDIDO")</f>
        <v>NÃO MEDIDO</v>
      </c>
      <c r="AT21" s="46"/>
      <c r="AU21" s="47"/>
      <c r="AV21" s="48"/>
    </row>
    <row r="22" spans="1:48" s="2" customFormat="1" ht="30" customHeight="1" x14ac:dyDescent="0.2">
      <c r="A22" s="2" t="s">
        <v>521</v>
      </c>
      <c r="C22" s="132" t="s">
        <v>84</v>
      </c>
      <c r="D22" s="34" t="s">
        <v>85</v>
      </c>
      <c r="E22" s="35" t="s">
        <v>86</v>
      </c>
      <c r="F22" s="110">
        <v>30</v>
      </c>
      <c r="G22" s="110">
        <v>0</v>
      </c>
      <c r="H22" s="114"/>
      <c r="I22" s="110">
        <f t="shared" si="14"/>
        <v>30</v>
      </c>
      <c r="J22" s="36">
        <v>518.23</v>
      </c>
      <c r="K22" s="37">
        <f t="shared" si="15"/>
        <v>15546.9</v>
      </c>
      <c r="L22" s="37"/>
      <c r="M22" s="37">
        <f t="shared" si="16"/>
        <v>0</v>
      </c>
      <c r="N22" s="38">
        <v>5</v>
      </c>
      <c r="O22" s="38">
        <f t="shared" si="17"/>
        <v>2591.15</v>
      </c>
      <c r="P22" s="38">
        <f t="shared" si="18"/>
        <v>0</v>
      </c>
      <c r="Q22" s="38"/>
      <c r="R22" s="38">
        <f t="shared" si="4"/>
        <v>0</v>
      </c>
      <c r="S22" s="38">
        <f t="shared" si="5"/>
        <v>0</v>
      </c>
      <c r="T22" s="38"/>
      <c r="U22" s="38">
        <f t="shared" si="6"/>
        <v>0</v>
      </c>
      <c r="V22" s="38">
        <f t="shared" si="7"/>
        <v>0</v>
      </c>
      <c r="W22" s="38">
        <v>2</v>
      </c>
      <c r="X22" s="38">
        <f t="shared" si="19"/>
        <v>1036.46</v>
      </c>
      <c r="Y22" s="38">
        <f t="shared" si="20"/>
        <v>0</v>
      </c>
      <c r="Z22" s="38"/>
      <c r="AA22" s="38">
        <f t="shared" si="10"/>
        <v>0</v>
      </c>
      <c r="AB22" s="38">
        <f t="shared" si="11"/>
        <v>0</v>
      </c>
      <c r="AC22" s="38"/>
      <c r="AD22" s="38">
        <f t="shared" si="21"/>
        <v>0</v>
      </c>
      <c r="AE22" s="38">
        <f t="shared" si="22"/>
        <v>0</v>
      </c>
      <c r="AF22" s="38">
        <f t="shared" si="23"/>
        <v>0</v>
      </c>
      <c r="AG22" s="38">
        <f t="shared" si="24"/>
        <v>0</v>
      </c>
      <c r="AH22" s="38">
        <f t="shared" si="25"/>
        <v>0</v>
      </c>
      <c r="AI22" s="39">
        <f t="shared" ref="AI22:AI85" si="31">SUMIF($N$10:$AH$10,"QUANTIDADE",N22:AH22)</f>
        <v>7</v>
      </c>
      <c r="AJ22" s="39">
        <f t="shared" ca="1" si="26"/>
        <v>3627.61</v>
      </c>
      <c r="AK22" s="40">
        <f t="shared" ca="1" si="27"/>
        <v>0</v>
      </c>
      <c r="AL22" s="113">
        <f t="shared" si="0"/>
        <v>23</v>
      </c>
      <c r="AM22" s="39">
        <f t="shared" ca="1" si="28"/>
        <v>11919.29</v>
      </c>
      <c r="AN22" s="148">
        <f t="shared" ca="1" si="29"/>
        <v>0</v>
      </c>
      <c r="AO22" s="41"/>
      <c r="AP22" s="41"/>
      <c r="AQ22" s="43">
        <f>SUM(U22)*(1-AM8)</f>
        <v>0</v>
      </c>
      <c r="AR22" s="44">
        <f t="shared" si="3"/>
        <v>0</v>
      </c>
      <c r="AS22" s="45" t="str">
        <f>IF(AR22&lt;&gt;0,"MEDIDO","NÃO MEDIDO")</f>
        <v>NÃO MEDIDO</v>
      </c>
      <c r="AT22" s="46"/>
      <c r="AU22" s="47"/>
      <c r="AV22" s="48"/>
    </row>
    <row r="23" spans="1:48" s="2" customFormat="1" ht="67.5" customHeight="1" x14ac:dyDescent="0.2">
      <c r="A23" s="2" t="s">
        <v>521</v>
      </c>
      <c r="C23" s="132" t="s">
        <v>87</v>
      </c>
      <c r="D23" s="34" t="s">
        <v>88</v>
      </c>
      <c r="E23" s="35" t="s">
        <v>89</v>
      </c>
      <c r="F23" s="110">
        <v>45.5</v>
      </c>
      <c r="G23" s="110">
        <v>0</v>
      </c>
      <c r="H23" s="114"/>
      <c r="I23" s="110">
        <f t="shared" si="14"/>
        <v>45.5</v>
      </c>
      <c r="J23" s="36">
        <v>24.47</v>
      </c>
      <c r="K23" s="37">
        <f t="shared" si="15"/>
        <v>1113.3900000000001</v>
      </c>
      <c r="L23" s="37"/>
      <c r="M23" s="37">
        <f t="shared" si="16"/>
        <v>0</v>
      </c>
      <c r="N23" s="38"/>
      <c r="O23" s="38">
        <f t="shared" si="17"/>
        <v>0</v>
      </c>
      <c r="P23" s="38">
        <f t="shared" si="18"/>
        <v>0</v>
      </c>
      <c r="Q23" s="38"/>
      <c r="R23" s="38">
        <f t="shared" si="4"/>
        <v>0</v>
      </c>
      <c r="S23" s="38">
        <f t="shared" si="5"/>
        <v>0</v>
      </c>
      <c r="T23" s="38"/>
      <c r="U23" s="38">
        <f t="shared" si="6"/>
        <v>0</v>
      </c>
      <c r="V23" s="38">
        <f t="shared" si="7"/>
        <v>0</v>
      </c>
      <c r="W23" s="38"/>
      <c r="X23" s="38">
        <f t="shared" si="19"/>
        <v>0</v>
      </c>
      <c r="Y23" s="38">
        <f t="shared" si="20"/>
        <v>0</v>
      </c>
      <c r="Z23" s="38">
        <v>41.19</v>
      </c>
      <c r="AA23" s="38">
        <f t="shared" si="10"/>
        <v>1007.92</v>
      </c>
      <c r="AB23" s="38">
        <f t="shared" si="11"/>
        <v>0</v>
      </c>
      <c r="AC23" s="38"/>
      <c r="AD23" s="38">
        <f t="shared" si="21"/>
        <v>0</v>
      </c>
      <c r="AE23" s="38">
        <f t="shared" si="22"/>
        <v>0</v>
      </c>
      <c r="AF23" s="38">
        <f t="shared" si="23"/>
        <v>0</v>
      </c>
      <c r="AG23" s="38">
        <f t="shared" si="24"/>
        <v>0</v>
      </c>
      <c r="AH23" s="38">
        <f t="shared" si="25"/>
        <v>0</v>
      </c>
      <c r="AI23" s="39">
        <f t="shared" si="31"/>
        <v>41.19</v>
      </c>
      <c r="AJ23" s="39">
        <f t="shared" ca="1" si="26"/>
        <v>1007.92</v>
      </c>
      <c r="AK23" s="40">
        <f t="shared" ca="1" si="27"/>
        <v>0</v>
      </c>
      <c r="AL23" s="113">
        <f t="shared" si="0"/>
        <v>4.3099999999999996</v>
      </c>
      <c r="AM23" s="39">
        <f t="shared" ca="1" si="28"/>
        <v>105.47</v>
      </c>
      <c r="AN23" s="148">
        <f t="shared" ca="1" si="29"/>
        <v>0</v>
      </c>
      <c r="AO23" s="41"/>
      <c r="AP23" s="41"/>
      <c r="AQ23" s="43">
        <f>SUM(AD21:AD23)*(1-AM7)</f>
        <v>0</v>
      </c>
      <c r="AR23" s="44">
        <f t="shared" si="3"/>
        <v>0</v>
      </c>
      <c r="AS23" s="45" t="str">
        <f>IF(AR23&lt;&gt;0,"MEDIDO","NÃO MEDIDO")</f>
        <v>NÃO MEDIDO</v>
      </c>
      <c r="AT23" s="46"/>
      <c r="AU23" s="47"/>
      <c r="AV23" s="48"/>
    </row>
    <row r="24" spans="1:48" s="2" customFormat="1" ht="30" customHeight="1" x14ac:dyDescent="0.2">
      <c r="A24" s="1" t="s">
        <v>522</v>
      </c>
      <c r="B24" s="1"/>
      <c r="C24" s="132">
        <v>1</v>
      </c>
      <c r="D24" s="34" t="s">
        <v>90</v>
      </c>
      <c r="E24" s="35"/>
      <c r="F24" s="110"/>
      <c r="G24" s="110">
        <v>0</v>
      </c>
      <c r="H24" s="114"/>
      <c r="I24" s="110">
        <f t="shared" si="14"/>
        <v>0</v>
      </c>
      <c r="J24" s="36"/>
      <c r="K24" s="37">
        <f t="shared" si="15"/>
        <v>0</v>
      </c>
      <c r="L24" s="37"/>
      <c r="M24" s="37">
        <f t="shared" si="16"/>
        <v>0</v>
      </c>
      <c r="N24" s="38"/>
      <c r="O24" s="38">
        <f t="shared" si="17"/>
        <v>0</v>
      </c>
      <c r="P24" s="38">
        <f t="shared" si="18"/>
        <v>0</v>
      </c>
      <c r="Q24" s="38"/>
      <c r="R24" s="38">
        <f t="shared" si="4"/>
        <v>0</v>
      </c>
      <c r="S24" s="38">
        <f t="shared" si="5"/>
        <v>0</v>
      </c>
      <c r="T24" s="38"/>
      <c r="U24" s="38">
        <f t="shared" si="6"/>
        <v>0</v>
      </c>
      <c r="V24" s="38">
        <f t="shared" si="7"/>
        <v>0</v>
      </c>
      <c r="W24" s="38"/>
      <c r="X24" s="38">
        <f t="shared" si="19"/>
        <v>0</v>
      </c>
      <c r="Y24" s="38">
        <f t="shared" si="20"/>
        <v>0</v>
      </c>
      <c r="Z24" s="38"/>
      <c r="AA24" s="38">
        <f t="shared" si="10"/>
        <v>0</v>
      </c>
      <c r="AB24" s="38">
        <f t="shared" si="11"/>
        <v>0</v>
      </c>
      <c r="AC24" s="38"/>
      <c r="AD24" s="38">
        <f t="shared" si="21"/>
        <v>0</v>
      </c>
      <c r="AE24" s="38">
        <f t="shared" si="22"/>
        <v>0</v>
      </c>
      <c r="AF24" s="38">
        <f t="shared" si="23"/>
        <v>0</v>
      </c>
      <c r="AG24" s="38">
        <f t="shared" si="24"/>
        <v>0</v>
      </c>
      <c r="AH24" s="38">
        <f t="shared" si="25"/>
        <v>0</v>
      </c>
      <c r="AI24" s="39">
        <f t="shared" si="31"/>
        <v>0</v>
      </c>
      <c r="AJ24" s="39">
        <f t="shared" ca="1" si="26"/>
        <v>0</v>
      </c>
      <c r="AK24" s="40">
        <f t="shared" ca="1" si="27"/>
        <v>0</v>
      </c>
      <c r="AL24" s="113">
        <f t="shared" si="0"/>
        <v>0</v>
      </c>
      <c r="AM24" s="39">
        <f t="shared" ca="1" si="28"/>
        <v>0</v>
      </c>
      <c r="AN24" s="148">
        <f t="shared" ca="1" si="29"/>
        <v>0</v>
      </c>
      <c r="AO24" s="41"/>
      <c r="AP24" s="41"/>
      <c r="AQ24" s="43"/>
      <c r="AR24" s="44">
        <f t="shared" si="3"/>
        <v>0</v>
      </c>
      <c r="AS24" s="45" t="str">
        <f>IF(COUNTIF(AS25:AS28,"MEDIDO")&gt;0,"MEDIDO","NÃO MEDIDO")</f>
        <v>NÃO MEDIDO</v>
      </c>
      <c r="AT24" s="46"/>
      <c r="AU24" s="47"/>
      <c r="AV24" s="48"/>
    </row>
    <row r="25" spans="1:48" s="2" customFormat="1" ht="30" customHeight="1" x14ac:dyDescent="0.2">
      <c r="A25" s="1" t="s">
        <v>522</v>
      </c>
      <c r="B25" s="1"/>
      <c r="C25" s="132">
        <v>10100</v>
      </c>
      <c r="D25" s="34" t="s">
        <v>91</v>
      </c>
      <c r="E25" s="35"/>
      <c r="F25" s="110"/>
      <c r="G25" s="110">
        <v>0</v>
      </c>
      <c r="H25" s="114"/>
      <c r="I25" s="110">
        <f t="shared" si="14"/>
        <v>0</v>
      </c>
      <c r="J25" s="36"/>
      <c r="K25" s="37">
        <f t="shared" si="15"/>
        <v>0</v>
      </c>
      <c r="L25" s="37"/>
      <c r="M25" s="37">
        <f t="shared" si="16"/>
        <v>0</v>
      </c>
      <c r="N25" s="38"/>
      <c r="O25" s="38">
        <f t="shared" si="17"/>
        <v>0</v>
      </c>
      <c r="P25" s="38">
        <f t="shared" si="18"/>
        <v>0</v>
      </c>
      <c r="Q25" s="38"/>
      <c r="R25" s="38">
        <f t="shared" si="4"/>
        <v>0</v>
      </c>
      <c r="S25" s="38">
        <f t="shared" si="5"/>
        <v>0</v>
      </c>
      <c r="T25" s="38"/>
      <c r="U25" s="38">
        <f t="shared" si="6"/>
        <v>0</v>
      </c>
      <c r="V25" s="38">
        <f t="shared" si="7"/>
        <v>0</v>
      </c>
      <c r="W25" s="38"/>
      <c r="X25" s="38">
        <f t="shared" si="19"/>
        <v>0</v>
      </c>
      <c r="Y25" s="38">
        <f t="shared" si="20"/>
        <v>0</v>
      </c>
      <c r="Z25" s="38"/>
      <c r="AA25" s="38">
        <f t="shared" si="10"/>
        <v>0</v>
      </c>
      <c r="AB25" s="38">
        <f t="shared" si="11"/>
        <v>0</v>
      </c>
      <c r="AC25" s="38"/>
      <c r="AD25" s="38">
        <f t="shared" si="21"/>
        <v>0</v>
      </c>
      <c r="AE25" s="38">
        <f t="shared" si="22"/>
        <v>0</v>
      </c>
      <c r="AF25" s="38">
        <f t="shared" si="23"/>
        <v>0</v>
      </c>
      <c r="AG25" s="38">
        <f t="shared" si="24"/>
        <v>0</v>
      </c>
      <c r="AH25" s="38">
        <f t="shared" si="25"/>
        <v>0</v>
      </c>
      <c r="AI25" s="39">
        <f t="shared" si="31"/>
        <v>0</v>
      </c>
      <c r="AJ25" s="39">
        <f t="shared" ca="1" si="26"/>
        <v>0</v>
      </c>
      <c r="AK25" s="40">
        <f t="shared" ca="1" si="27"/>
        <v>0</v>
      </c>
      <c r="AL25" s="113">
        <f t="shared" si="0"/>
        <v>0</v>
      </c>
      <c r="AM25" s="39">
        <f t="shared" ca="1" si="28"/>
        <v>0</v>
      </c>
      <c r="AN25" s="148">
        <f t="shared" ca="1" si="29"/>
        <v>0</v>
      </c>
      <c r="AO25" s="41"/>
      <c r="AP25" s="41"/>
      <c r="AQ25" s="43"/>
      <c r="AR25" s="44">
        <f t="shared" si="3"/>
        <v>0</v>
      </c>
      <c r="AS25" s="45" t="str">
        <f>IF(COUNTIF(AS26,"MEDIDO")&gt;0,"MEDIDO","NÃO MEDIDO")</f>
        <v>NÃO MEDIDO</v>
      </c>
      <c r="AT25" s="46"/>
      <c r="AU25" s="47"/>
      <c r="AV25" s="48"/>
    </row>
    <row r="26" spans="1:48" s="2" customFormat="1" ht="30" customHeight="1" x14ac:dyDescent="0.2">
      <c r="A26" s="2" t="s">
        <v>521</v>
      </c>
      <c r="C26" s="132" t="s">
        <v>92</v>
      </c>
      <c r="D26" s="34" t="s">
        <v>93</v>
      </c>
      <c r="E26" s="35" t="s">
        <v>94</v>
      </c>
      <c r="F26" s="110">
        <v>145.25</v>
      </c>
      <c r="G26" s="110">
        <v>0</v>
      </c>
      <c r="H26" s="114"/>
      <c r="I26" s="110">
        <f t="shared" si="14"/>
        <v>145.25</v>
      </c>
      <c r="J26" s="36">
        <v>1.75</v>
      </c>
      <c r="K26" s="37">
        <f t="shared" si="15"/>
        <v>254.19</v>
      </c>
      <c r="L26" s="37"/>
      <c r="M26" s="37">
        <f t="shared" si="16"/>
        <v>0</v>
      </c>
      <c r="N26" s="38"/>
      <c r="O26" s="38">
        <f t="shared" si="17"/>
        <v>0</v>
      </c>
      <c r="P26" s="38">
        <f t="shared" si="18"/>
        <v>0</v>
      </c>
      <c r="Q26" s="38"/>
      <c r="R26" s="38">
        <f t="shared" si="4"/>
        <v>0</v>
      </c>
      <c r="S26" s="38">
        <f t="shared" si="5"/>
        <v>0</v>
      </c>
      <c r="T26" s="38"/>
      <c r="U26" s="38">
        <f t="shared" si="6"/>
        <v>0</v>
      </c>
      <c r="V26" s="38">
        <f t="shared" si="7"/>
        <v>0</v>
      </c>
      <c r="W26" s="38"/>
      <c r="X26" s="38">
        <f t="shared" si="19"/>
        <v>0</v>
      </c>
      <c r="Y26" s="38">
        <f t="shared" si="20"/>
        <v>0</v>
      </c>
      <c r="Z26" s="38"/>
      <c r="AA26" s="38">
        <f t="shared" si="10"/>
        <v>0</v>
      </c>
      <c r="AB26" s="38">
        <f t="shared" si="11"/>
        <v>0</v>
      </c>
      <c r="AC26" s="38"/>
      <c r="AD26" s="38">
        <f t="shared" si="21"/>
        <v>0</v>
      </c>
      <c r="AE26" s="38">
        <f t="shared" si="22"/>
        <v>0</v>
      </c>
      <c r="AF26" s="38">
        <f t="shared" si="23"/>
        <v>0</v>
      </c>
      <c r="AG26" s="38">
        <f t="shared" si="24"/>
        <v>0</v>
      </c>
      <c r="AH26" s="38">
        <f t="shared" si="25"/>
        <v>0</v>
      </c>
      <c r="AI26" s="39">
        <f t="shared" si="31"/>
        <v>0</v>
      </c>
      <c r="AJ26" s="39">
        <f t="shared" ca="1" si="26"/>
        <v>0</v>
      </c>
      <c r="AK26" s="40">
        <f t="shared" ca="1" si="27"/>
        <v>0</v>
      </c>
      <c r="AL26" s="113">
        <f t="shared" si="0"/>
        <v>145.25</v>
      </c>
      <c r="AM26" s="39">
        <f t="shared" ca="1" si="28"/>
        <v>254.19</v>
      </c>
      <c r="AN26" s="148">
        <f t="shared" ca="1" si="29"/>
        <v>0</v>
      </c>
      <c r="AO26" s="41"/>
      <c r="AP26" s="41"/>
      <c r="AQ26" s="43"/>
      <c r="AR26" s="44">
        <f t="shared" si="3"/>
        <v>0</v>
      </c>
      <c r="AS26" s="45" t="s">
        <v>523</v>
      </c>
      <c r="AT26" s="46"/>
      <c r="AU26" s="47"/>
      <c r="AV26" s="48"/>
    </row>
    <row r="27" spans="1:48" s="2" customFormat="1" ht="30" customHeight="1" x14ac:dyDescent="0.2">
      <c r="A27" s="1" t="s">
        <v>522</v>
      </c>
      <c r="B27" s="1"/>
      <c r="C27" s="132">
        <v>10400</v>
      </c>
      <c r="D27" s="34" t="s">
        <v>95</v>
      </c>
      <c r="E27" s="35"/>
      <c r="F27" s="110"/>
      <c r="G27" s="110">
        <v>0</v>
      </c>
      <c r="H27" s="114"/>
      <c r="I27" s="110">
        <f t="shared" si="14"/>
        <v>0</v>
      </c>
      <c r="J27" s="36"/>
      <c r="K27" s="37">
        <f t="shared" si="15"/>
        <v>0</v>
      </c>
      <c r="L27" s="37"/>
      <c r="M27" s="37">
        <f t="shared" si="16"/>
        <v>0</v>
      </c>
      <c r="N27" s="38"/>
      <c r="O27" s="38">
        <f t="shared" si="17"/>
        <v>0</v>
      </c>
      <c r="P27" s="38">
        <f t="shared" si="18"/>
        <v>0</v>
      </c>
      <c r="Q27" s="38"/>
      <c r="R27" s="38">
        <f t="shared" si="4"/>
        <v>0</v>
      </c>
      <c r="S27" s="38">
        <f t="shared" si="5"/>
        <v>0</v>
      </c>
      <c r="T27" s="38"/>
      <c r="U27" s="38">
        <f t="shared" si="6"/>
        <v>0</v>
      </c>
      <c r="V27" s="38">
        <f t="shared" si="7"/>
        <v>0</v>
      </c>
      <c r="W27" s="38"/>
      <c r="X27" s="38">
        <f t="shared" si="19"/>
        <v>0</v>
      </c>
      <c r="Y27" s="38">
        <f t="shared" si="20"/>
        <v>0</v>
      </c>
      <c r="Z27" s="38"/>
      <c r="AA27" s="38">
        <f t="shared" si="10"/>
        <v>0</v>
      </c>
      <c r="AB27" s="38">
        <f t="shared" si="11"/>
        <v>0</v>
      </c>
      <c r="AC27" s="38"/>
      <c r="AD27" s="38">
        <f t="shared" si="21"/>
        <v>0</v>
      </c>
      <c r="AE27" s="38">
        <f t="shared" si="22"/>
        <v>0</v>
      </c>
      <c r="AF27" s="38">
        <f t="shared" si="23"/>
        <v>0</v>
      </c>
      <c r="AG27" s="38">
        <f t="shared" si="24"/>
        <v>0</v>
      </c>
      <c r="AH27" s="38">
        <f t="shared" si="25"/>
        <v>0</v>
      </c>
      <c r="AI27" s="39">
        <f t="shared" si="31"/>
        <v>0</v>
      </c>
      <c r="AJ27" s="39">
        <f t="shared" ca="1" si="26"/>
        <v>0</v>
      </c>
      <c r="AK27" s="40">
        <f t="shared" ca="1" si="27"/>
        <v>0</v>
      </c>
      <c r="AL27" s="113">
        <f t="shared" si="0"/>
        <v>0</v>
      </c>
      <c r="AM27" s="39">
        <f t="shared" ca="1" si="28"/>
        <v>0</v>
      </c>
      <c r="AN27" s="148">
        <f t="shared" ca="1" si="29"/>
        <v>0</v>
      </c>
      <c r="AO27" s="41"/>
      <c r="AP27" s="41"/>
      <c r="AQ27" s="43"/>
      <c r="AR27" s="44">
        <f t="shared" si="3"/>
        <v>0</v>
      </c>
      <c r="AS27" s="45" t="str">
        <f>IF(COUNTIF(AS28:AS28,"MEDIDO")&gt;0,"MEDIDO","NÃO MEDIDO")</f>
        <v>NÃO MEDIDO</v>
      </c>
      <c r="AT27" s="46"/>
      <c r="AU27" s="47"/>
      <c r="AV27" s="48"/>
    </row>
    <row r="28" spans="1:48" s="2" customFormat="1" ht="30" customHeight="1" x14ac:dyDescent="0.2">
      <c r="A28" s="2" t="s">
        <v>521</v>
      </c>
      <c r="C28" s="132" t="s">
        <v>96</v>
      </c>
      <c r="D28" s="34" t="s">
        <v>97</v>
      </c>
      <c r="E28" s="35" t="s">
        <v>94</v>
      </c>
      <c r="F28" s="110">
        <v>145.25</v>
      </c>
      <c r="G28" s="110">
        <v>0</v>
      </c>
      <c r="H28" s="114"/>
      <c r="I28" s="110">
        <f t="shared" si="14"/>
        <v>145.25</v>
      </c>
      <c r="J28" s="36">
        <v>1.18</v>
      </c>
      <c r="K28" s="37">
        <f t="shared" si="15"/>
        <v>171.4</v>
      </c>
      <c r="L28" s="37"/>
      <c r="M28" s="37">
        <f t="shared" si="16"/>
        <v>0</v>
      </c>
      <c r="N28" s="38">
        <v>145.25</v>
      </c>
      <c r="O28" s="38">
        <f t="shared" si="17"/>
        <v>171.4</v>
      </c>
      <c r="P28" s="38">
        <f t="shared" si="18"/>
        <v>0</v>
      </c>
      <c r="Q28" s="38"/>
      <c r="R28" s="38">
        <f t="shared" si="4"/>
        <v>0</v>
      </c>
      <c r="S28" s="38">
        <f t="shared" si="5"/>
        <v>0</v>
      </c>
      <c r="T28" s="38"/>
      <c r="U28" s="38">
        <f t="shared" si="6"/>
        <v>0</v>
      </c>
      <c r="V28" s="38">
        <f t="shared" si="7"/>
        <v>0</v>
      </c>
      <c r="W28" s="38"/>
      <c r="X28" s="38">
        <f t="shared" si="19"/>
        <v>0</v>
      </c>
      <c r="Y28" s="38">
        <f t="shared" si="20"/>
        <v>0</v>
      </c>
      <c r="Z28" s="38"/>
      <c r="AA28" s="38">
        <f t="shared" si="10"/>
        <v>0</v>
      </c>
      <c r="AB28" s="38">
        <f t="shared" si="11"/>
        <v>0</v>
      </c>
      <c r="AC28" s="38"/>
      <c r="AD28" s="38">
        <f t="shared" si="21"/>
        <v>0</v>
      </c>
      <c r="AE28" s="38">
        <f t="shared" si="22"/>
        <v>0</v>
      </c>
      <c r="AF28" s="38">
        <f t="shared" si="23"/>
        <v>0</v>
      </c>
      <c r="AG28" s="38">
        <f t="shared" si="24"/>
        <v>0</v>
      </c>
      <c r="AH28" s="38">
        <f t="shared" si="25"/>
        <v>0</v>
      </c>
      <c r="AI28" s="39">
        <f t="shared" si="31"/>
        <v>145.25</v>
      </c>
      <c r="AJ28" s="39">
        <f t="shared" ca="1" si="26"/>
        <v>171.4</v>
      </c>
      <c r="AK28" s="40">
        <f t="shared" ca="1" si="27"/>
        <v>0</v>
      </c>
      <c r="AL28" s="113">
        <f t="shared" si="0"/>
        <v>0</v>
      </c>
      <c r="AM28" s="39">
        <f t="shared" ca="1" si="28"/>
        <v>0</v>
      </c>
      <c r="AN28" s="148">
        <f t="shared" ca="1" si="29"/>
        <v>0</v>
      </c>
      <c r="AO28" s="41"/>
      <c r="AP28" s="41"/>
      <c r="AQ28" s="43"/>
      <c r="AR28" s="44">
        <f t="shared" si="3"/>
        <v>0</v>
      </c>
      <c r="AS28" s="45" t="str">
        <f>IF(AR28&lt;&gt;0,"MEDIDO","NÃO MEDIDO")</f>
        <v>NÃO MEDIDO</v>
      </c>
      <c r="AT28" s="46"/>
      <c r="AU28" s="47"/>
      <c r="AV28" s="48"/>
    </row>
    <row r="29" spans="1:48" s="2" customFormat="1" ht="30" customHeight="1" x14ac:dyDescent="0.2">
      <c r="A29" s="1" t="s">
        <v>522</v>
      </c>
      <c r="B29" s="1"/>
      <c r="C29" s="132">
        <v>2</v>
      </c>
      <c r="D29" s="34" t="s">
        <v>98</v>
      </c>
      <c r="E29" s="35"/>
      <c r="F29" s="110"/>
      <c r="G29" s="110">
        <v>0</v>
      </c>
      <c r="H29" s="114"/>
      <c r="I29" s="110">
        <f t="shared" si="14"/>
        <v>0</v>
      </c>
      <c r="J29" s="36"/>
      <c r="K29" s="37">
        <f t="shared" si="15"/>
        <v>0</v>
      </c>
      <c r="L29" s="37"/>
      <c r="M29" s="37">
        <f t="shared" si="16"/>
        <v>0</v>
      </c>
      <c r="N29" s="38"/>
      <c r="O29" s="38">
        <f t="shared" si="17"/>
        <v>0</v>
      </c>
      <c r="P29" s="38">
        <f t="shared" si="18"/>
        <v>0</v>
      </c>
      <c r="Q29" s="38"/>
      <c r="R29" s="38">
        <f t="shared" si="4"/>
        <v>0</v>
      </c>
      <c r="S29" s="38">
        <f t="shared" si="5"/>
        <v>0</v>
      </c>
      <c r="T29" s="38"/>
      <c r="U29" s="38">
        <f t="shared" si="6"/>
        <v>0</v>
      </c>
      <c r="V29" s="38">
        <f t="shared" si="7"/>
        <v>0</v>
      </c>
      <c r="W29" s="38"/>
      <c r="X29" s="38">
        <f t="shared" si="19"/>
        <v>0</v>
      </c>
      <c r="Y29" s="38">
        <f t="shared" si="20"/>
        <v>0</v>
      </c>
      <c r="Z29" s="38"/>
      <c r="AA29" s="38">
        <f t="shared" si="10"/>
        <v>0</v>
      </c>
      <c r="AB29" s="38">
        <f t="shared" si="11"/>
        <v>0</v>
      </c>
      <c r="AC29" s="38"/>
      <c r="AD29" s="38">
        <f t="shared" si="21"/>
        <v>0</v>
      </c>
      <c r="AE29" s="38">
        <f t="shared" si="22"/>
        <v>0</v>
      </c>
      <c r="AF29" s="38">
        <f t="shared" si="23"/>
        <v>0</v>
      </c>
      <c r="AG29" s="38">
        <f t="shared" si="24"/>
        <v>0</v>
      </c>
      <c r="AH29" s="38">
        <f t="shared" si="25"/>
        <v>0</v>
      </c>
      <c r="AI29" s="39">
        <f t="shared" si="31"/>
        <v>0</v>
      </c>
      <c r="AJ29" s="39">
        <f t="shared" ca="1" si="26"/>
        <v>0</v>
      </c>
      <c r="AK29" s="40">
        <f t="shared" ca="1" si="27"/>
        <v>0</v>
      </c>
      <c r="AL29" s="113">
        <f t="shared" si="0"/>
        <v>0</v>
      </c>
      <c r="AM29" s="39">
        <f t="shared" ca="1" si="28"/>
        <v>0</v>
      </c>
      <c r="AN29" s="148">
        <f t="shared" ca="1" si="29"/>
        <v>0</v>
      </c>
      <c r="AO29" s="41"/>
      <c r="AP29" s="41"/>
      <c r="AQ29" s="43"/>
      <c r="AR29" s="44">
        <f t="shared" si="3"/>
        <v>0</v>
      </c>
      <c r="AS29" s="45" t="str">
        <f>IF(COUNTIF(AS30:AS171,"MEDIDO")&gt;0,"MEDIDO","NÃO MEDIDO")</f>
        <v>MEDIDO</v>
      </c>
      <c r="AT29" s="46"/>
      <c r="AU29" s="47"/>
      <c r="AV29" s="48"/>
    </row>
    <row r="30" spans="1:48" s="2" customFormat="1" ht="30" customHeight="1" x14ac:dyDescent="0.2">
      <c r="A30" s="1" t="s">
        <v>522</v>
      </c>
      <c r="B30" s="1"/>
      <c r="C30" s="132">
        <v>20100</v>
      </c>
      <c r="D30" s="34" t="s">
        <v>99</v>
      </c>
      <c r="E30" s="35"/>
      <c r="F30" s="110"/>
      <c r="G30" s="110">
        <v>0</v>
      </c>
      <c r="H30" s="114"/>
      <c r="I30" s="110">
        <f t="shared" si="14"/>
        <v>0</v>
      </c>
      <c r="J30" s="36"/>
      <c r="K30" s="37">
        <f t="shared" si="15"/>
        <v>0</v>
      </c>
      <c r="L30" s="37"/>
      <c r="M30" s="37">
        <f t="shared" si="16"/>
        <v>0</v>
      </c>
      <c r="N30" s="38"/>
      <c r="O30" s="38">
        <f t="shared" si="17"/>
        <v>0</v>
      </c>
      <c r="P30" s="38">
        <f t="shared" si="18"/>
        <v>0</v>
      </c>
      <c r="Q30" s="38"/>
      <c r="R30" s="38">
        <f t="shared" si="4"/>
        <v>0</v>
      </c>
      <c r="S30" s="38">
        <f t="shared" si="5"/>
        <v>0</v>
      </c>
      <c r="T30" s="38"/>
      <c r="U30" s="38">
        <f t="shared" si="6"/>
        <v>0</v>
      </c>
      <c r="V30" s="38">
        <f t="shared" si="7"/>
        <v>0</v>
      </c>
      <c r="W30" s="38"/>
      <c r="X30" s="38">
        <f t="shared" si="19"/>
        <v>0</v>
      </c>
      <c r="Y30" s="38">
        <f t="shared" si="20"/>
        <v>0</v>
      </c>
      <c r="Z30" s="38"/>
      <c r="AA30" s="38">
        <f t="shared" si="10"/>
        <v>0</v>
      </c>
      <c r="AB30" s="38">
        <f t="shared" si="11"/>
        <v>0</v>
      </c>
      <c r="AC30" s="38"/>
      <c r="AD30" s="38">
        <f t="shared" si="21"/>
        <v>0</v>
      </c>
      <c r="AE30" s="38">
        <f t="shared" si="22"/>
        <v>0</v>
      </c>
      <c r="AF30" s="38">
        <f t="shared" si="23"/>
        <v>0</v>
      </c>
      <c r="AG30" s="38">
        <f t="shared" si="24"/>
        <v>0</v>
      </c>
      <c r="AH30" s="38">
        <f t="shared" si="25"/>
        <v>0</v>
      </c>
      <c r="AI30" s="39">
        <f t="shared" si="31"/>
        <v>0</v>
      </c>
      <c r="AJ30" s="39">
        <f t="shared" ca="1" si="26"/>
        <v>0</v>
      </c>
      <c r="AK30" s="40">
        <f t="shared" ca="1" si="27"/>
        <v>0</v>
      </c>
      <c r="AL30" s="113">
        <f t="shared" si="0"/>
        <v>0</v>
      </c>
      <c r="AM30" s="39">
        <f t="shared" ca="1" si="28"/>
        <v>0</v>
      </c>
      <c r="AN30" s="148">
        <f t="shared" ca="1" si="29"/>
        <v>0</v>
      </c>
      <c r="AO30" s="41"/>
      <c r="AP30" s="41"/>
      <c r="AQ30" s="43"/>
      <c r="AR30" s="44">
        <f t="shared" si="3"/>
        <v>5.3</v>
      </c>
      <c r="AS30" s="45" t="str">
        <f>IF(COUNTIF(AS31:AS46,"MEDIDO")&gt;0,"MEDIDO","NÃO MEDIDO")</f>
        <v>MEDIDO</v>
      </c>
      <c r="AT30" s="46"/>
      <c r="AU30" s="47"/>
      <c r="AV30" s="48"/>
    </row>
    <row r="31" spans="1:48" s="2" customFormat="1" ht="30" customHeight="1" x14ac:dyDescent="0.2">
      <c r="A31" s="2" t="s">
        <v>521</v>
      </c>
      <c r="C31" s="132" t="s">
        <v>100</v>
      </c>
      <c r="D31" s="34" t="s">
        <v>101</v>
      </c>
      <c r="E31" s="35" t="s">
        <v>89</v>
      </c>
      <c r="F31" s="110">
        <v>1.7</v>
      </c>
      <c r="G31" s="110">
        <v>5.3</v>
      </c>
      <c r="H31" s="114"/>
      <c r="I31" s="110">
        <f t="shared" si="14"/>
        <v>7</v>
      </c>
      <c r="J31" s="36">
        <v>651.64</v>
      </c>
      <c r="K31" s="37">
        <f t="shared" si="15"/>
        <v>4561.4799999999996</v>
      </c>
      <c r="L31" s="37"/>
      <c r="M31" s="37">
        <f t="shared" si="16"/>
        <v>0</v>
      </c>
      <c r="N31" s="38">
        <v>1.27</v>
      </c>
      <c r="O31" s="38">
        <f t="shared" si="17"/>
        <v>827.58</v>
      </c>
      <c r="P31" s="38">
        <f t="shared" si="18"/>
        <v>0</v>
      </c>
      <c r="Q31" s="38">
        <v>0.43</v>
      </c>
      <c r="R31" s="38">
        <f t="shared" si="4"/>
        <v>280.20999999999998</v>
      </c>
      <c r="S31" s="38">
        <f t="shared" si="5"/>
        <v>0</v>
      </c>
      <c r="T31" s="38"/>
      <c r="U31" s="38">
        <f t="shared" si="6"/>
        <v>0</v>
      </c>
      <c r="V31" s="38">
        <f t="shared" si="7"/>
        <v>0</v>
      </c>
      <c r="W31" s="38"/>
      <c r="X31" s="38">
        <f t="shared" si="19"/>
        <v>0</v>
      </c>
      <c r="Y31" s="38">
        <f t="shared" si="20"/>
        <v>0</v>
      </c>
      <c r="Z31" s="38"/>
      <c r="AA31" s="38">
        <f t="shared" si="10"/>
        <v>0</v>
      </c>
      <c r="AB31" s="38">
        <f t="shared" si="11"/>
        <v>0</v>
      </c>
      <c r="AC31" s="38">
        <v>5.3</v>
      </c>
      <c r="AD31" s="38">
        <f t="shared" si="21"/>
        <v>3453.69</v>
      </c>
      <c r="AE31" s="38">
        <f t="shared" si="22"/>
        <v>0</v>
      </c>
      <c r="AF31" s="38">
        <f t="shared" si="23"/>
        <v>0</v>
      </c>
      <c r="AG31" s="38">
        <f t="shared" si="24"/>
        <v>0</v>
      </c>
      <c r="AH31" s="38">
        <f t="shared" si="25"/>
        <v>0</v>
      </c>
      <c r="AI31" s="39">
        <f t="shared" si="31"/>
        <v>7</v>
      </c>
      <c r="AJ31" s="39">
        <f t="shared" ca="1" si="26"/>
        <v>4561.4799999999996</v>
      </c>
      <c r="AK31" s="40">
        <f t="shared" ca="1" si="27"/>
        <v>0</v>
      </c>
      <c r="AL31" s="113">
        <f t="shared" si="0"/>
        <v>0</v>
      </c>
      <c r="AM31" s="39">
        <f t="shared" ca="1" si="28"/>
        <v>0</v>
      </c>
      <c r="AN31" s="148">
        <f t="shared" ca="1" si="29"/>
        <v>0</v>
      </c>
      <c r="AO31" s="41"/>
      <c r="AP31" s="41"/>
      <c r="AQ31" s="43"/>
      <c r="AR31" s="44">
        <f t="shared" si="3"/>
        <v>0</v>
      </c>
      <c r="AS31" s="45" t="str">
        <f t="shared" ref="AS31:AS95" si="32">IF(AR31&lt;&gt;0,"MEDIDO","NÃO MEDIDO")</f>
        <v>NÃO MEDIDO</v>
      </c>
      <c r="AT31" s="46"/>
      <c r="AU31" s="47"/>
      <c r="AV31" s="48"/>
    </row>
    <row r="32" spans="1:48" s="2" customFormat="1" ht="30" customHeight="1" x14ac:dyDescent="0.2">
      <c r="A32" s="2" t="s">
        <v>521</v>
      </c>
      <c r="C32" s="132" t="s">
        <v>102</v>
      </c>
      <c r="D32" s="34" t="s">
        <v>103</v>
      </c>
      <c r="E32" s="35" t="s">
        <v>94</v>
      </c>
      <c r="F32" s="110">
        <v>9.15</v>
      </c>
      <c r="G32" s="110">
        <v>0</v>
      </c>
      <c r="H32" s="114"/>
      <c r="I32" s="110">
        <f t="shared" si="14"/>
        <v>9.15</v>
      </c>
      <c r="J32" s="36">
        <v>9.8699999999999992</v>
      </c>
      <c r="K32" s="37">
        <f t="shared" si="15"/>
        <v>90.31</v>
      </c>
      <c r="L32" s="37"/>
      <c r="M32" s="37">
        <f t="shared" si="16"/>
        <v>0</v>
      </c>
      <c r="N32" s="38">
        <v>9.15</v>
      </c>
      <c r="O32" s="38">
        <f t="shared" si="17"/>
        <v>90.31</v>
      </c>
      <c r="P32" s="38">
        <f t="shared" si="18"/>
        <v>0</v>
      </c>
      <c r="Q32" s="38"/>
      <c r="R32" s="38">
        <f t="shared" si="4"/>
        <v>0</v>
      </c>
      <c r="S32" s="38">
        <f t="shared" si="5"/>
        <v>0</v>
      </c>
      <c r="T32" s="38"/>
      <c r="U32" s="38">
        <f t="shared" si="6"/>
        <v>0</v>
      </c>
      <c r="V32" s="38">
        <f t="shared" si="7"/>
        <v>0</v>
      </c>
      <c r="W32" s="38"/>
      <c r="X32" s="38">
        <f t="shared" si="19"/>
        <v>0</v>
      </c>
      <c r="Y32" s="38">
        <f t="shared" si="20"/>
        <v>0</v>
      </c>
      <c r="Z32" s="38"/>
      <c r="AA32" s="38">
        <f t="shared" si="10"/>
        <v>0</v>
      </c>
      <c r="AB32" s="38">
        <f t="shared" si="11"/>
        <v>0</v>
      </c>
      <c r="AC32" s="38"/>
      <c r="AD32" s="38">
        <f t="shared" si="21"/>
        <v>0</v>
      </c>
      <c r="AE32" s="38">
        <f t="shared" si="22"/>
        <v>0</v>
      </c>
      <c r="AF32" s="38">
        <f t="shared" si="23"/>
        <v>0</v>
      </c>
      <c r="AG32" s="38">
        <f t="shared" si="24"/>
        <v>0</v>
      </c>
      <c r="AH32" s="38">
        <f t="shared" si="25"/>
        <v>0</v>
      </c>
      <c r="AI32" s="39">
        <f t="shared" si="31"/>
        <v>9.15</v>
      </c>
      <c r="AJ32" s="39">
        <f t="shared" ca="1" si="26"/>
        <v>90.31</v>
      </c>
      <c r="AK32" s="40">
        <f t="shared" ca="1" si="27"/>
        <v>0</v>
      </c>
      <c r="AL32" s="113">
        <f t="shared" si="0"/>
        <v>0</v>
      </c>
      <c r="AM32" s="39">
        <f t="shared" ca="1" si="28"/>
        <v>0</v>
      </c>
      <c r="AN32" s="148">
        <f t="shared" ca="1" si="29"/>
        <v>0</v>
      </c>
      <c r="AO32" s="41"/>
      <c r="AP32" s="41"/>
      <c r="AQ32" s="43"/>
      <c r="AR32" s="44">
        <f t="shared" si="3"/>
        <v>0</v>
      </c>
      <c r="AS32" s="45" t="str">
        <f t="shared" si="32"/>
        <v>NÃO MEDIDO</v>
      </c>
      <c r="AT32" s="46"/>
      <c r="AU32" s="47"/>
      <c r="AV32" s="48"/>
    </row>
    <row r="33" spans="1:48" s="2" customFormat="1" ht="30" customHeight="1" x14ac:dyDescent="0.2">
      <c r="A33" s="2" t="s">
        <v>521</v>
      </c>
      <c r="C33" s="132" t="s">
        <v>104</v>
      </c>
      <c r="D33" s="34" t="s">
        <v>105</v>
      </c>
      <c r="E33" s="35" t="s">
        <v>94</v>
      </c>
      <c r="F33" s="110">
        <v>30</v>
      </c>
      <c r="G33" s="110">
        <v>0</v>
      </c>
      <c r="H33" s="114"/>
      <c r="I33" s="110">
        <f t="shared" si="14"/>
        <v>30</v>
      </c>
      <c r="J33" s="36">
        <v>1.97</v>
      </c>
      <c r="K33" s="37">
        <f t="shared" si="15"/>
        <v>59.1</v>
      </c>
      <c r="L33" s="37"/>
      <c r="M33" s="37">
        <f t="shared" si="16"/>
        <v>0</v>
      </c>
      <c r="N33" s="38"/>
      <c r="O33" s="38">
        <f t="shared" si="17"/>
        <v>0</v>
      </c>
      <c r="P33" s="38">
        <f t="shared" si="18"/>
        <v>0</v>
      </c>
      <c r="Q33" s="38"/>
      <c r="R33" s="38">
        <f t="shared" si="4"/>
        <v>0</v>
      </c>
      <c r="S33" s="38">
        <f t="shared" si="5"/>
        <v>0</v>
      </c>
      <c r="T33" s="38"/>
      <c r="U33" s="38">
        <f t="shared" si="6"/>
        <v>0</v>
      </c>
      <c r="V33" s="38">
        <f t="shared" si="7"/>
        <v>0</v>
      </c>
      <c r="W33" s="38"/>
      <c r="X33" s="38">
        <f t="shared" si="19"/>
        <v>0</v>
      </c>
      <c r="Y33" s="38">
        <f t="shared" si="20"/>
        <v>0</v>
      </c>
      <c r="Z33" s="38"/>
      <c r="AA33" s="38">
        <f t="shared" si="10"/>
        <v>0</v>
      </c>
      <c r="AB33" s="38">
        <f t="shared" si="11"/>
        <v>0</v>
      </c>
      <c r="AC33" s="38"/>
      <c r="AD33" s="38">
        <f t="shared" si="21"/>
        <v>0</v>
      </c>
      <c r="AE33" s="38">
        <f t="shared" si="22"/>
        <v>0</v>
      </c>
      <c r="AF33" s="38">
        <f t="shared" si="23"/>
        <v>0</v>
      </c>
      <c r="AG33" s="38">
        <f t="shared" si="24"/>
        <v>0</v>
      </c>
      <c r="AH33" s="38">
        <f t="shared" si="25"/>
        <v>0</v>
      </c>
      <c r="AI33" s="39">
        <f t="shared" si="31"/>
        <v>0</v>
      </c>
      <c r="AJ33" s="39">
        <f t="shared" ca="1" si="26"/>
        <v>0</v>
      </c>
      <c r="AK33" s="40">
        <f t="shared" ca="1" si="27"/>
        <v>0</v>
      </c>
      <c r="AL33" s="113">
        <f t="shared" si="0"/>
        <v>30</v>
      </c>
      <c r="AM33" s="39">
        <f t="shared" ca="1" si="28"/>
        <v>59.1</v>
      </c>
      <c r="AN33" s="148">
        <f t="shared" ca="1" si="29"/>
        <v>0</v>
      </c>
      <c r="AO33" s="41"/>
      <c r="AP33" s="41"/>
      <c r="AQ33" s="43"/>
      <c r="AR33" s="44">
        <f t="shared" si="3"/>
        <v>9.32</v>
      </c>
      <c r="AS33" s="45" t="str">
        <f t="shared" si="32"/>
        <v>MEDIDO</v>
      </c>
      <c r="AT33" s="46"/>
      <c r="AU33" s="47"/>
      <c r="AV33" s="48"/>
    </row>
    <row r="34" spans="1:48" s="2" customFormat="1" ht="30" customHeight="1" x14ac:dyDescent="0.2">
      <c r="A34" s="2" t="s">
        <v>521</v>
      </c>
      <c r="C34" s="132" t="s">
        <v>106</v>
      </c>
      <c r="D34" s="34" t="s">
        <v>107</v>
      </c>
      <c r="E34" s="35" t="s">
        <v>94</v>
      </c>
      <c r="F34" s="110">
        <v>349.2</v>
      </c>
      <c r="G34" s="110">
        <v>9.32</v>
      </c>
      <c r="H34" s="114"/>
      <c r="I34" s="110">
        <f t="shared" si="14"/>
        <v>358.52</v>
      </c>
      <c r="J34" s="36">
        <v>6.07</v>
      </c>
      <c r="K34" s="37">
        <f t="shared" si="15"/>
        <v>2176.21</v>
      </c>
      <c r="L34" s="37"/>
      <c r="M34" s="37">
        <f t="shared" si="16"/>
        <v>0</v>
      </c>
      <c r="N34" s="38"/>
      <c r="O34" s="38">
        <f t="shared" si="17"/>
        <v>0</v>
      </c>
      <c r="P34" s="38">
        <f t="shared" si="18"/>
        <v>0</v>
      </c>
      <c r="Q34" s="38"/>
      <c r="R34" s="38">
        <f t="shared" si="4"/>
        <v>0</v>
      </c>
      <c r="S34" s="38">
        <f t="shared" si="5"/>
        <v>0</v>
      </c>
      <c r="T34" s="38"/>
      <c r="U34" s="38">
        <f t="shared" si="6"/>
        <v>0</v>
      </c>
      <c r="V34" s="38">
        <f t="shared" si="7"/>
        <v>0</v>
      </c>
      <c r="W34" s="38"/>
      <c r="X34" s="38">
        <f t="shared" si="19"/>
        <v>0</v>
      </c>
      <c r="Y34" s="38">
        <f t="shared" si="20"/>
        <v>0</v>
      </c>
      <c r="Z34" s="38">
        <v>349.2</v>
      </c>
      <c r="AA34" s="38">
        <f t="shared" si="10"/>
        <v>2119.64</v>
      </c>
      <c r="AB34" s="38">
        <f t="shared" si="11"/>
        <v>0</v>
      </c>
      <c r="AC34" s="38">
        <v>9.32</v>
      </c>
      <c r="AD34" s="38">
        <f t="shared" si="21"/>
        <v>56.57</v>
      </c>
      <c r="AE34" s="38">
        <f t="shared" si="22"/>
        <v>0</v>
      </c>
      <c r="AF34" s="38">
        <f t="shared" si="23"/>
        <v>0</v>
      </c>
      <c r="AG34" s="38">
        <f t="shared" si="24"/>
        <v>0</v>
      </c>
      <c r="AH34" s="38">
        <f t="shared" si="25"/>
        <v>0</v>
      </c>
      <c r="AI34" s="39">
        <f t="shared" si="31"/>
        <v>358.52</v>
      </c>
      <c r="AJ34" s="39">
        <f t="shared" ca="1" si="26"/>
        <v>2176.21</v>
      </c>
      <c r="AK34" s="40">
        <f t="shared" ca="1" si="27"/>
        <v>0</v>
      </c>
      <c r="AL34" s="113">
        <f t="shared" si="0"/>
        <v>0</v>
      </c>
      <c r="AM34" s="39">
        <f t="shared" ca="1" si="28"/>
        <v>0</v>
      </c>
      <c r="AN34" s="148">
        <f t="shared" ca="1" si="29"/>
        <v>0</v>
      </c>
      <c r="AO34" s="41"/>
      <c r="AP34" s="41"/>
      <c r="AQ34" s="43"/>
      <c r="AR34" s="44">
        <f t="shared" si="3"/>
        <v>0</v>
      </c>
      <c r="AS34" s="45" t="str">
        <f t="shared" si="32"/>
        <v>NÃO MEDIDO</v>
      </c>
      <c r="AT34" s="46"/>
      <c r="AU34" s="47"/>
      <c r="AV34" s="48"/>
    </row>
    <row r="35" spans="1:48" s="2" customFormat="1" ht="30" customHeight="1" x14ac:dyDescent="0.2">
      <c r="A35" s="2" t="s">
        <v>521</v>
      </c>
      <c r="C35" s="132" t="s">
        <v>108</v>
      </c>
      <c r="D35" s="34" t="s">
        <v>109</v>
      </c>
      <c r="E35" s="35" t="s">
        <v>110</v>
      </c>
      <c r="F35" s="110">
        <v>4</v>
      </c>
      <c r="G35" s="110">
        <v>0</v>
      </c>
      <c r="H35" s="114"/>
      <c r="I35" s="110">
        <f t="shared" si="14"/>
        <v>4</v>
      </c>
      <c r="J35" s="36">
        <v>1.83</v>
      </c>
      <c r="K35" s="37">
        <f t="shared" si="15"/>
        <v>7.32</v>
      </c>
      <c r="L35" s="37"/>
      <c r="M35" s="37">
        <f t="shared" si="16"/>
        <v>0</v>
      </c>
      <c r="N35" s="38"/>
      <c r="O35" s="38">
        <f t="shared" si="17"/>
        <v>0</v>
      </c>
      <c r="P35" s="38">
        <f t="shared" si="18"/>
        <v>0</v>
      </c>
      <c r="Q35" s="38"/>
      <c r="R35" s="38">
        <f t="shared" si="4"/>
        <v>0</v>
      </c>
      <c r="S35" s="38">
        <f t="shared" si="5"/>
        <v>0</v>
      </c>
      <c r="T35" s="38"/>
      <c r="U35" s="38">
        <f t="shared" si="6"/>
        <v>0</v>
      </c>
      <c r="V35" s="38">
        <f t="shared" si="7"/>
        <v>0</v>
      </c>
      <c r="W35" s="38"/>
      <c r="X35" s="38">
        <f t="shared" si="19"/>
        <v>0</v>
      </c>
      <c r="Y35" s="38">
        <f t="shared" si="20"/>
        <v>0</v>
      </c>
      <c r="Z35" s="38"/>
      <c r="AA35" s="38">
        <f t="shared" si="10"/>
        <v>0</v>
      </c>
      <c r="AB35" s="38">
        <f t="shared" si="11"/>
        <v>0</v>
      </c>
      <c r="AC35" s="38"/>
      <c r="AD35" s="38">
        <f t="shared" si="21"/>
        <v>0</v>
      </c>
      <c r="AE35" s="38">
        <f t="shared" si="22"/>
        <v>0</v>
      </c>
      <c r="AF35" s="38">
        <f t="shared" si="23"/>
        <v>0</v>
      </c>
      <c r="AG35" s="38">
        <f t="shared" si="24"/>
        <v>0</v>
      </c>
      <c r="AH35" s="38">
        <f t="shared" si="25"/>
        <v>0</v>
      </c>
      <c r="AI35" s="39">
        <f t="shared" si="31"/>
        <v>0</v>
      </c>
      <c r="AJ35" s="39">
        <f t="shared" ca="1" si="26"/>
        <v>0</v>
      </c>
      <c r="AK35" s="40">
        <f t="shared" ca="1" si="27"/>
        <v>0</v>
      </c>
      <c r="AL35" s="113">
        <f t="shared" si="0"/>
        <v>4</v>
      </c>
      <c r="AM35" s="39">
        <f t="shared" ca="1" si="28"/>
        <v>7.32</v>
      </c>
      <c r="AN35" s="148">
        <f t="shared" ca="1" si="29"/>
        <v>0</v>
      </c>
      <c r="AO35" s="41"/>
      <c r="AP35" s="41"/>
      <c r="AQ35" s="43"/>
      <c r="AR35" s="44">
        <f t="shared" si="3"/>
        <v>0</v>
      </c>
      <c r="AS35" s="45" t="str">
        <f t="shared" si="32"/>
        <v>NÃO MEDIDO</v>
      </c>
      <c r="AT35" s="46"/>
      <c r="AU35" s="47"/>
      <c r="AV35" s="48"/>
    </row>
    <row r="36" spans="1:48" s="2" customFormat="1" ht="30" customHeight="1" x14ac:dyDescent="0.2">
      <c r="A36" s="2" t="s">
        <v>521</v>
      </c>
      <c r="C36" s="132" t="s">
        <v>111</v>
      </c>
      <c r="D36" s="34" t="s">
        <v>112</v>
      </c>
      <c r="E36" s="35" t="s">
        <v>94</v>
      </c>
      <c r="F36" s="110">
        <v>11.6</v>
      </c>
      <c r="G36" s="110">
        <v>0</v>
      </c>
      <c r="H36" s="114"/>
      <c r="I36" s="110">
        <f t="shared" si="14"/>
        <v>11.6</v>
      </c>
      <c r="J36" s="36">
        <v>9.59</v>
      </c>
      <c r="K36" s="37">
        <f t="shared" si="15"/>
        <v>111.24</v>
      </c>
      <c r="L36" s="37"/>
      <c r="M36" s="37">
        <f t="shared" si="16"/>
        <v>0</v>
      </c>
      <c r="N36" s="38">
        <v>4.9400000000000004</v>
      </c>
      <c r="O36" s="38">
        <f t="shared" si="17"/>
        <v>47.37</v>
      </c>
      <c r="P36" s="38">
        <f t="shared" si="18"/>
        <v>0</v>
      </c>
      <c r="Q36" s="38"/>
      <c r="R36" s="38">
        <f t="shared" si="4"/>
        <v>0</v>
      </c>
      <c r="S36" s="38">
        <f t="shared" si="5"/>
        <v>0</v>
      </c>
      <c r="T36" s="38"/>
      <c r="U36" s="38">
        <f t="shared" si="6"/>
        <v>0</v>
      </c>
      <c r="V36" s="38">
        <f t="shared" si="7"/>
        <v>0</v>
      </c>
      <c r="W36" s="38"/>
      <c r="X36" s="38">
        <f t="shared" si="19"/>
        <v>0</v>
      </c>
      <c r="Y36" s="38">
        <f t="shared" si="20"/>
        <v>0</v>
      </c>
      <c r="Z36" s="38"/>
      <c r="AA36" s="38">
        <f t="shared" si="10"/>
        <v>0</v>
      </c>
      <c r="AB36" s="38">
        <f t="shared" si="11"/>
        <v>0</v>
      </c>
      <c r="AC36" s="38"/>
      <c r="AD36" s="38">
        <f t="shared" si="21"/>
        <v>0</v>
      </c>
      <c r="AE36" s="38">
        <f t="shared" si="22"/>
        <v>0</v>
      </c>
      <c r="AF36" s="38">
        <f t="shared" si="23"/>
        <v>0</v>
      </c>
      <c r="AG36" s="38">
        <f t="shared" si="24"/>
        <v>0</v>
      </c>
      <c r="AH36" s="38">
        <f t="shared" si="25"/>
        <v>0</v>
      </c>
      <c r="AI36" s="39">
        <f t="shared" si="31"/>
        <v>4.9400000000000004</v>
      </c>
      <c r="AJ36" s="39">
        <f t="shared" ca="1" si="26"/>
        <v>47.37</v>
      </c>
      <c r="AK36" s="40">
        <f t="shared" ca="1" si="27"/>
        <v>0</v>
      </c>
      <c r="AL36" s="113">
        <f t="shared" si="0"/>
        <v>6.66</v>
      </c>
      <c r="AM36" s="39">
        <f t="shared" ca="1" si="28"/>
        <v>63.87</v>
      </c>
      <c r="AN36" s="148">
        <f t="shared" ca="1" si="29"/>
        <v>0</v>
      </c>
      <c r="AO36" s="41"/>
      <c r="AP36" s="41"/>
      <c r="AQ36" s="43"/>
      <c r="AR36" s="44">
        <f t="shared" si="3"/>
        <v>0</v>
      </c>
      <c r="AS36" s="45" t="str">
        <f t="shared" si="32"/>
        <v>NÃO MEDIDO</v>
      </c>
      <c r="AT36" s="46"/>
      <c r="AU36" s="47"/>
      <c r="AV36" s="48"/>
    </row>
    <row r="37" spans="1:48" s="2" customFormat="1" ht="30" customHeight="1" x14ac:dyDescent="0.2">
      <c r="A37" s="2" t="s">
        <v>521</v>
      </c>
      <c r="C37" s="132" t="s">
        <v>113</v>
      </c>
      <c r="D37" s="34" t="s">
        <v>114</v>
      </c>
      <c r="E37" s="35" t="s">
        <v>115</v>
      </c>
      <c r="F37" s="110">
        <v>65</v>
      </c>
      <c r="G37" s="110">
        <v>0</v>
      </c>
      <c r="H37" s="114"/>
      <c r="I37" s="110">
        <f t="shared" si="14"/>
        <v>65</v>
      </c>
      <c r="J37" s="36">
        <v>1.06</v>
      </c>
      <c r="K37" s="37">
        <f t="shared" si="15"/>
        <v>68.900000000000006</v>
      </c>
      <c r="L37" s="37"/>
      <c r="M37" s="37">
        <f t="shared" si="16"/>
        <v>0</v>
      </c>
      <c r="N37" s="38"/>
      <c r="O37" s="38">
        <f t="shared" si="17"/>
        <v>0</v>
      </c>
      <c r="P37" s="38">
        <f t="shared" si="18"/>
        <v>0</v>
      </c>
      <c r="Q37" s="38"/>
      <c r="R37" s="38">
        <f t="shared" si="4"/>
        <v>0</v>
      </c>
      <c r="S37" s="38">
        <f t="shared" si="5"/>
        <v>0</v>
      </c>
      <c r="T37" s="38"/>
      <c r="U37" s="38">
        <f t="shared" si="6"/>
        <v>0</v>
      </c>
      <c r="V37" s="38">
        <f t="shared" si="7"/>
        <v>0</v>
      </c>
      <c r="W37" s="38"/>
      <c r="X37" s="38">
        <f t="shared" si="19"/>
        <v>0</v>
      </c>
      <c r="Y37" s="38">
        <f t="shared" si="20"/>
        <v>0</v>
      </c>
      <c r="Z37" s="38"/>
      <c r="AA37" s="38">
        <f t="shared" si="10"/>
        <v>0</v>
      </c>
      <c r="AB37" s="38">
        <f t="shared" si="11"/>
        <v>0</v>
      </c>
      <c r="AC37" s="38"/>
      <c r="AD37" s="38">
        <f t="shared" si="21"/>
        <v>0</v>
      </c>
      <c r="AE37" s="38">
        <f t="shared" si="22"/>
        <v>0</v>
      </c>
      <c r="AF37" s="38">
        <f t="shared" si="23"/>
        <v>0</v>
      </c>
      <c r="AG37" s="38">
        <f t="shared" si="24"/>
        <v>0</v>
      </c>
      <c r="AH37" s="38">
        <f t="shared" si="25"/>
        <v>0</v>
      </c>
      <c r="AI37" s="39">
        <f t="shared" si="31"/>
        <v>0</v>
      </c>
      <c r="AJ37" s="39">
        <f t="shared" ca="1" si="26"/>
        <v>0</v>
      </c>
      <c r="AK37" s="40">
        <f t="shared" ca="1" si="27"/>
        <v>0</v>
      </c>
      <c r="AL37" s="113">
        <f t="shared" si="0"/>
        <v>65</v>
      </c>
      <c r="AM37" s="39">
        <f t="shared" ca="1" si="28"/>
        <v>68.900000000000006</v>
      </c>
      <c r="AN37" s="148">
        <f t="shared" ca="1" si="29"/>
        <v>0</v>
      </c>
      <c r="AO37" s="41"/>
      <c r="AP37" s="41"/>
      <c r="AQ37" s="43"/>
      <c r="AR37" s="44">
        <f t="shared" si="3"/>
        <v>0</v>
      </c>
      <c r="AS37" s="45" t="str">
        <f t="shared" si="32"/>
        <v>NÃO MEDIDO</v>
      </c>
      <c r="AT37" s="46"/>
      <c r="AU37" s="47"/>
      <c r="AV37" s="48"/>
    </row>
    <row r="38" spans="1:48" s="2" customFormat="1" ht="30" customHeight="1" x14ac:dyDescent="0.2">
      <c r="A38" s="2" t="s">
        <v>521</v>
      </c>
      <c r="C38" s="132" t="s">
        <v>116</v>
      </c>
      <c r="D38" s="34" t="s">
        <v>117</v>
      </c>
      <c r="E38" s="35" t="s">
        <v>115</v>
      </c>
      <c r="F38" s="110">
        <v>7</v>
      </c>
      <c r="G38" s="110">
        <v>0</v>
      </c>
      <c r="H38" s="114"/>
      <c r="I38" s="110">
        <f t="shared" si="14"/>
        <v>7</v>
      </c>
      <c r="J38" s="36">
        <v>2.11</v>
      </c>
      <c r="K38" s="37">
        <f t="shared" si="15"/>
        <v>14.77</v>
      </c>
      <c r="L38" s="37"/>
      <c r="M38" s="37">
        <f t="shared" si="16"/>
        <v>0</v>
      </c>
      <c r="N38" s="38"/>
      <c r="O38" s="38">
        <f t="shared" si="17"/>
        <v>0</v>
      </c>
      <c r="P38" s="38">
        <f t="shared" si="18"/>
        <v>0</v>
      </c>
      <c r="Q38" s="38"/>
      <c r="R38" s="38">
        <f t="shared" si="4"/>
        <v>0</v>
      </c>
      <c r="S38" s="38">
        <f t="shared" si="5"/>
        <v>0</v>
      </c>
      <c r="T38" s="38"/>
      <c r="U38" s="38">
        <f t="shared" si="6"/>
        <v>0</v>
      </c>
      <c r="V38" s="38">
        <f t="shared" si="7"/>
        <v>0</v>
      </c>
      <c r="W38" s="38"/>
      <c r="X38" s="38">
        <f t="shared" si="19"/>
        <v>0</v>
      </c>
      <c r="Y38" s="38">
        <f t="shared" si="20"/>
        <v>0</v>
      </c>
      <c r="Z38" s="38"/>
      <c r="AA38" s="38">
        <f t="shared" si="10"/>
        <v>0</v>
      </c>
      <c r="AB38" s="38">
        <f t="shared" si="11"/>
        <v>0</v>
      </c>
      <c r="AC38" s="38"/>
      <c r="AD38" s="38">
        <f t="shared" si="21"/>
        <v>0</v>
      </c>
      <c r="AE38" s="38">
        <f t="shared" si="22"/>
        <v>0</v>
      </c>
      <c r="AF38" s="38">
        <f t="shared" si="23"/>
        <v>0</v>
      </c>
      <c r="AG38" s="38">
        <f t="shared" si="24"/>
        <v>0</v>
      </c>
      <c r="AH38" s="38">
        <f t="shared" si="25"/>
        <v>0</v>
      </c>
      <c r="AI38" s="39">
        <f t="shared" si="31"/>
        <v>0</v>
      </c>
      <c r="AJ38" s="39">
        <f t="shared" ca="1" si="26"/>
        <v>0</v>
      </c>
      <c r="AK38" s="40">
        <f t="shared" ca="1" si="27"/>
        <v>0</v>
      </c>
      <c r="AL38" s="113">
        <f t="shared" si="0"/>
        <v>7</v>
      </c>
      <c r="AM38" s="39">
        <f t="shared" ca="1" si="28"/>
        <v>14.77</v>
      </c>
      <c r="AN38" s="148">
        <f t="shared" ca="1" si="29"/>
        <v>0</v>
      </c>
      <c r="AO38" s="41"/>
      <c r="AP38" s="41"/>
      <c r="AQ38" s="43"/>
      <c r="AR38" s="44">
        <f t="shared" si="3"/>
        <v>0</v>
      </c>
      <c r="AS38" s="45" t="str">
        <f t="shared" si="32"/>
        <v>NÃO MEDIDO</v>
      </c>
      <c r="AT38" s="46"/>
      <c r="AU38" s="47"/>
      <c r="AV38" s="48"/>
    </row>
    <row r="39" spans="1:48" s="2" customFormat="1" ht="54" customHeight="1" x14ac:dyDescent="0.2">
      <c r="A39" s="2" t="s">
        <v>521</v>
      </c>
      <c r="C39" s="132" t="s">
        <v>118</v>
      </c>
      <c r="D39" s="34" t="s">
        <v>119</v>
      </c>
      <c r="E39" s="35" t="s">
        <v>89</v>
      </c>
      <c r="F39" s="110">
        <v>12.15</v>
      </c>
      <c r="G39" s="110">
        <v>0</v>
      </c>
      <c r="H39" s="114"/>
      <c r="I39" s="110">
        <f t="shared" si="14"/>
        <v>12.15</v>
      </c>
      <c r="J39" s="36">
        <v>172.66</v>
      </c>
      <c r="K39" s="37">
        <f t="shared" si="15"/>
        <v>2097.8200000000002</v>
      </c>
      <c r="L39" s="37"/>
      <c r="M39" s="37">
        <f t="shared" si="16"/>
        <v>0</v>
      </c>
      <c r="N39" s="38">
        <v>4.34</v>
      </c>
      <c r="O39" s="38">
        <f t="shared" si="17"/>
        <v>749.34</v>
      </c>
      <c r="P39" s="38">
        <f t="shared" si="18"/>
        <v>0</v>
      </c>
      <c r="Q39" s="38">
        <v>2.93</v>
      </c>
      <c r="R39" s="38">
        <f t="shared" si="4"/>
        <v>505.89</v>
      </c>
      <c r="S39" s="38">
        <f t="shared" si="5"/>
        <v>0</v>
      </c>
      <c r="T39" s="38"/>
      <c r="U39" s="38">
        <f t="shared" si="6"/>
        <v>0</v>
      </c>
      <c r="V39" s="38">
        <f t="shared" si="7"/>
        <v>0</v>
      </c>
      <c r="W39" s="38"/>
      <c r="X39" s="38">
        <f t="shared" si="19"/>
        <v>0</v>
      </c>
      <c r="Y39" s="38">
        <f t="shared" si="20"/>
        <v>0</v>
      </c>
      <c r="Z39" s="38"/>
      <c r="AA39" s="38">
        <f t="shared" si="10"/>
        <v>0</v>
      </c>
      <c r="AB39" s="38">
        <f t="shared" si="11"/>
        <v>0</v>
      </c>
      <c r="AC39" s="38"/>
      <c r="AD39" s="38">
        <f t="shared" si="21"/>
        <v>0</v>
      </c>
      <c r="AE39" s="38">
        <f t="shared" si="22"/>
        <v>0</v>
      </c>
      <c r="AF39" s="38">
        <f t="shared" si="23"/>
        <v>0</v>
      </c>
      <c r="AG39" s="38">
        <f t="shared" si="24"/>
        <v>0</v>
      </c>
      <c r="AH39" s="38">
        <f t="shared" si="25"/>
        <v>0</v>
      </c>
      <c r="AI39" s="39">
        <f t="shared" si="31"/>
        <v>7.27</v>
      </c>
      <c r="AJ39" s="39">
        <f t="shared" ca="1" si="26"/>
        <v>1255.23</v>
      </c>
      <c r="AK39" s="40">
        <f t="shared" ca="1" si="27"/>
        <v>0</v>
      </c>
      <c r="AL39" s="113">
        <f t="shared" si="0"/>
        <v>4.88</v>
      </c>
      <c r="AM39" s="39">
        <f t="shared" ca="1" si="28"/>
        <v>842.59</v>
      </c>
      <c r="AN39" s="148">
        <f t="shared" ca="1" si="29"/>
        <v>0</v>
      </c>
      <c r="AO39" s="41"/>
      <c r="AP39" s="41"/>
      <c r="AQ39" s="43"/>
      <c r="AR39" s="44">
        <f t="shared" si="3"/>
        <v>0</v>
      </c>
      <c r="AS39" s="45" t="str">
        <f t="shared" si="32"/>
        <v>NÃO MEDIDO</v>
      </c>
      <c r="AT39" s="46"/>
      <c r="AU39" s="47"/>
      <c r="AV39" s="48"/>
    </row>
    <row r="40" spans="1:48" s="2" customFormat="1" ht="54.75" customHeight="1" x14ac:dyDescent="0.2">
      <c r="A40" s="2" t="s">
        <v>521</v>
      </c>
      <c r="C40" s="132" t="s">
        <v>120</v>
      </c>
      <c r="D40" s="34" t="s">
        <v>121</v>
      </c>
      <c r="E40" s="35" t="s">
        <v>115</v>
      </c>
      <c r="F40" s="110">
        <v>5.7</v>
      </c>
      <c r="G40" s="110">
        <v>0</v>
      </c>
      <c r="H40" s="114"/>
      <c r="I40" s="110">
        <f t="shared" si="14"/>
        <v>5.7</v>
      </c>
      <c r="J40" s="36">
        <v>19.079999999999998</v>
      </c>
      <c r="K40" s="37">
        <f t="shared" si="15"/>
        <v>108.76</v>
      </c>
      <c r="L40" s="37"/>
      <c r="M40" s="37">
        <f t="shared" si="16"/>
        <v>0</v>
      </c>
      <c r="N40" s="38"/>
      <c r="O40" s="38">
        <f t="shared" si="17"/>
        <v>0</v>
      </c>
      <c r="P40" s="38">
        <f t="shared" si="18"/>
        <v>0</v>
      </c>
      <c r="Q40" s="38"/>
      <c r="R40" s="38">
        <f t="shared" si="4"/>
        <v>0</v>
      </c>
      <c r="S40" s="38">
        <f t="shared" si="5"/>
        <v>0</v>
      </c>
      <c r="T40" s="38"/>
      <c r="U40" s="38">
        <f t="shared" si="6"/>
        <v>0</v>
      </c>
      <c r="V40" s="38">
        <f t="shared" si="7"/>
        <v>0</v>
      </c>
      <c r="W40" s="38"/>
      <c r="X40" s="38">
        <f t="shared" si="19"/>
        <v>0</v>
      </c>
      <c r="Y40" s="38">
        <f t="shared" si="20"/>
        <v>0</v>
      </c>
      <c r="Z40" s="38"/>
      <c r="AA40" s="38">
        <f t="shared" si="10"/>
        <v>0</v>
      </c>
      <c r="AB40" s="38">
        <f t="shared" si="11"/>
        <v>0</v>
      </c>
      <c r="AC40" s="38"/>
      <c r="AD40" s="38">
        <f t="shared" si="21"/>
        <v>0</v>
      </c>
      <c r="AE40" s="38">
        <f t="shared" si="22"/>
        <v>0</v>
      </c>
      <c r="AF40" s="38">
        <f t="shared" si="23"/>
        <v>0</v>
      </c>
      <c r="AG40" s="38">
        <f t="shared" si="24"/>
        <v>0</v>
      </c>
      <c r="AH40" s="38">
        <f t="shared" si="25"/>
        <v>0</v>
      </c>
      <c r="AI40" s="39">
        <f t="shared" si="31"/>
        <v>0</v>
      </c>
      <c r="AJ40" s="39">
        <f t="shared" ca="1" si="26"/>
        <v>0</v>
      </c>
      <c r="AK40" s="40">
        <f t="shared" ca="1" si="27"/>
        <v>0</v>
      </c>
      <c r="AL40" s="113">
        <f t="shared" si="0"/>
        <v>5.7</v>
      </c>
      <c r="AM40" s="39">
        <f t="shared" ca="1" si="28"/>
        <v>108.76</v>
      </c>
      <c r="AN40" s="148">
        <f t="shared" ca="1" si="29"/>
        <v>0</v>
      </c>
      <c r="AO40" s="41"/>
      <c r="AP40" s="41"/>
      <c r="AQ40" s="43"/>
      <c r="AR40" s="44">
        <f t="shared" si="3"/>
        <v>0</v>
      </c>
      <c r="AS40" s="45" t="str">
        <f t="shared" si="32"/>
        <v>NÃO MEDIDO</v>
      </c>
      <c r="AT40" s="46"/>
      <c r="AU40" s="47"/>
      <c r="AV40" s="48"/>
    </row>
    <row r="41" spans="1:48" s="2" customFormat="1" ht="36.75" customHeight="1" x14ac:dyDescent="0.2">
      <c r="A41" s="2" t="s">
        <v>521</v>
      </c>
      <c r="C41" s="132" t="s">
        <v>122</v>
      </c>
      <c r="D41" s="34" t="s">
        <v>123</v>
      </c>
      <c r="E41" s="35" t="s">
        <v>110</v>
      </c>
      <c r="F41" s="110">
        <v>1</v>
      </c>
      <c r="G41" s="110">
        <v>0</v>
      </c>
      <c r="H41" s="114"/>
      <c r="I41" s="110">
        <f t="shared" si="14"/>
        <v>1</v>
      </c>
      <c r="J41" s="36">
        <v>3.65</v>
      </c>
      <c r="K41" s="37">
        <f t="shared" si="15"/>
        <v>3.65</v>
      </c>
      <c r="L41" s="37"/>
      <c r="M41" s="37">
        <f t="shared" si="16"/>
        <v>0</v>
      </c>
      <c r="N41" s="38"/>
      <c r="O41" s="38">
        <f t="shared" si="17"/>
        <v>0</v>
      </c>
      <c r="P41" s="38">
        <f t="shared" si="18"/>
        <v>0</v>
      </c>
      <c r="Q41" s="38"/>
      <c r="R41" s="38">
        <f t="shared" si="4"/>
        <v>0</v>
      </c>
      <c r="S41" s="38">
        <f t="shared" si="5"/>
        <v>0</v>
      </c>
      <c r="T41" s="38"/>
      <c r="U41" s="38">
        <f t="shared" si="6"/>
        <v>0</v>
      </c>
      <c r="V41" s="38">
        <f t="shared" si="7"/>
        <v>0</v>
      </c>
      <c r="W41" s="38"/>
      <c r="X41" s="38">
        <f t="shared" si="19"/>
        <v>0</v>
      </c>
      <c r="Y41" s="38">
        <f t="shared" si="20"/>
        <v>0</v>
      </c>
      <c r="Z41" s="38"/>
      <c r="AA41" s="38">
        <f t="shared" si="10"/>
        <v>0</v>
      </c>
      <c r="AB41" s="38">
        <f t="shared" si="11"/>
        <v>0</v>
      </c>
      <c r="AC41" s="38"/>
      <c r="AD41" s="38">
        <f t="shared" si="21"/>
        <v>0</v>
      </c>
      <c r="AE41" s="38">
        <f t="shared" si="22"/>
        <v>0</v>
      </c>
      <c r="AF41" s="38">
        <f t="shared" si="23"/>
        <v>0</v>
      </c>
      <c r="AG41" s="38">
        <f t="shared" si="24"/>
        <v>0</v>
      </c>
      <c r="AH41" s="38">
        <f t="shared" si="25"/>
        <v>0</v>
      </c>
      <c r="AI41" s="39">
        <f t="shared" si="31"/>
        <v>0</v>
      </c>
      <c r="AJ41" s="39">
        <f t="shared" ca="1" si="26"/>
        <v>0</v>
      </c>
      <c r="AK41" s="40">
        <f t="shared" ca="1" si="27"/>
        <v>0</v>
      </c>
      <c r="AL41" s="113">
        <f t="shared" si="0"/>
        <v>1</v>
      </c>
      <c r="AM41" s="39">
        <f t="shared" ca="1" si="28"/>
        <v>3.65</v>
      </c>
      <c r="AN41" s="148">
        <f t="shared" ca="1" si="29"/>
        <v>0</v>
      </c>
      <c r="AO41" s="41"/>
      <c r="AP41" s="41"/>
      <c r="AQ41" s="43"/>
      <c r="AR41" s="44">
        <f t="shared" si="3"/>
        <v>0</v>
      </c>
      <c r="AS41" s="45" t="str">
        <f t="shared" si="32"/>
        <v>NÃO MEDIDO</v>
      </c>
      <c r="AT41" s="46"/>
      <c r="AU41" s="47"/>
      <c r="AV41" s="48"/>
    </row>
    <row r="42" spans="1:48" s="2" customFormat="1" ht="30" customHeight="1" x14ac:dyDescent="0.2">
      <c r="A42" s="2" t="s">
        <v>521</v>
      </c>
      <c r="C42" s="132" t="s">
        <v>124</v>
      </c>
      <c r="D42" s="34" t="s">
        <v>125</v>
      </c>
      <c r="E42" s="35" t="s">
        <v>94</v>
      </c>
      <c r="F42" s="110">
        <v>59.5</v>
      </c>
      <c r="G42" s="110">
        <v>0</v>
      </c>
      <c r="H42" s="114"/>
      <c r="I42" s="110">
        <f t="shared" si="14"/>
        <v>59.5</v>
      </c>
      <c r="J42" s="36">
        <v>2.37</v>
      </c>
      <c r="K42" s="37">
        <f t="shared" si="15"/>
        <v>141.02000000000001</v>
      </c>
      <c r="L42" s="37"/>
      <c r="M42" s="37">
        <f t="shared" si="16"/>
        <v>0</v>
      </c>
      <c r="N42" s="38"/>
      <c r="O42" s="38">
        <f t="shared" si="17"/>
        <v>0</v>
      </c>
      <c r="P42" s="38">
        <f t="shared" si="18"/>
        <v>0</v>
      </c>
      <c r="Q42" s="38"/>
      <c r="R42" s="38">
        <f t="shared" si="4"/>
        <v>0</v>
      </c>
      <c r="S42" s="38">
        <f t="shared" si="5"/>
        <v>0</v>
      </c>
      <c r="T42" s="38"/>
      <c r="U42" s="38">
        <f t="shared" si="6"/>
        <v>0</v>
      </c>
      <c r="V42" s="38">
        <f t="shared" si="7"/>
        <v>0</v>
      </c>
      <c r="W42" s="38"/>
      <c r="X42" s="38">
        <f t="shared" si="19"/>
        <v>0</v>
      </c>
      <c r="Y42" s="38">
        <f t="shared" si="20"/>
        <v>0</v>
      </c>
      <c r="Z42" s="38"/>
      <c r="AA42" s="38">
        <f t="shared" si="10"/>
        <v>0</v>
      </c>
      <c r="AB42" s="38">
        <f t="shared" si="11"/>
        <v>0</v>
      </c>
      <c r="AC42" s="38"/>
      <c r="AD42" s="38">
        <f t="shared" si="21"/>
        <v>0</v>
      </c>
      <c r="AE42" s="38">
        <f t="shared" si="22"/>
        <v>0</v>
      </c>
      <c r="AF42" s="38">
        <f t="shared" si="23"/>
        <v>0</v>
      </c>
      <c r="AG42" s="38">
        <f t="shared" si="24"/>
        <v>0</v>
      </c>
      <c r="AH42" s="38">
        <f t="shared" si="25"/>
        <v>0</v>
      </c>
      <c r="AI42" s="39">
        <f t="shared" si="31"/>
        <v>0</v>
      </c>
      <c r="AJ42" s="39">
        <f t="shared" ca="1" si="26"/>
        <v>0</v>
      </c>
      <c r="AK42" s="40">
        <f t="shared" ca="1" si="27"/>
        <v>0</v>
      </c>
      <c r="AL42" s="113">
        <f t="shared" si="0"/>
        <v>59.5</v>
      </c>
      <c r="AM42" s="39">
        <f t="shared" ca="1" si="28"/>
        <v>141.02000000000001</v>
      </c>
      <c r="AN42" s="148">
        <f t="shared" ca="1" si="29"/>
        <v>0</v>
      </c>
      <c r="AO42" s="41"/>
      <c r="AP42" s="41"/>
      <c r="AQ42" s="43"/>
      <c r="AR42" s="44">
        <f t="shared" si="3"/>
        <v>0</v>
      </c>
      <c r="AS42" s="45" t="str">
        <f t="shared" si="32"/>
        <v>NÃO MEDIDO</v>
      </c>
      <c r="AT42" s="46"/>
      <c r="AU42" s="47"/>
      <c r="AV42" s="48"/>
    </row>
    <row r="43" spans="1:48" s="2" customFormat="1" ht="30" customHeight="1" x14ac:dyDescent="0.2">
      <c r="A43" s="2" t="s">
        <v>521</v>
      </c>
      <c r="C43" s="132" t="s">
        <v>126</v>
      </c>
      <c r="D43" s="34" t="s">
        <v>127</v>
      </c>
      <c r="E43" s="35" t="s">
        <v>94</v>
      </c>
      <c r="F43" s="110">
        <v>31</v>
      </c>
      <c r="G43" s="110">
        <v>0</v>
      </c>
      <c r="H43" s="114"/>
      <c r="I43" s="110">
        <f t="shared" si="14"/>
        <v>31</v>
      </c>
      <c r="J43" s="36">
        <v>9.86</v>
      </c>
      <c r="K43" s="37">
        <f t="shared" si="15"/>
        <v>305.66000000000003</v>
      </c>
      <c r="L43" s="37"/>
      <c r="M43" s="37">
        <f t="shared" si="16"/>
        <v>0</v>
      </c>
      <c r="N43" s="38"/>
      <c r="O43" s="38">
        <f t="shared" si="17"/>
        <v>0</v>
      </c>
      <c r="P43" s="38">
        <f t="shared" si="18"/>
        <v>0</v>
      </c>
      <c r="Q43" s="38"/>
      <c r="R43" s="38">
        <f t="shared" si="4"/>
        <v>0</v>
      </c>
      <c r="S43" s="38">
        <f t="shared" si="5"/>
        <v>0</v>
      </c>
      <c r="T43" s="38"/>
      <c r="U43" s="38">
        <f t="shared" si="6"/>
        <v>0</v>
      </c>
      <c r="V43" s="38">
        <f t="shared" si="7"/>
        <v>0</v>
      </c>
      <c r="W43" s="38"/>
      <c r="X43" s="38">
        <f t="shared" si="19"/>
        <v>0</v>
      </c>
      <c r="Y43" s="38">
        <f t="shared" si="20"/>
        <v>0</v>
      </c>
      <c r="Z43" s="38"/>
      <c r="AA43" s="38">
        <f t="shared" si="10"/>
        <v>0</v>
      </c>
      <c r="AB43" s="38">
        <f t="shared" si="11"/>
        <v>0</v>
      </c>
      <c r="AC43" s="38"/>
      <c r="AD43" s="38">
        <f t="shared" si="21"/>
        <v>0</v>
      </c>
      <c r="AE43" s="38">
        <f t="shared" si="22"/>
        <v>0</v>
      </c>
      <c r="AF43" s="38">
        <f t="shared" si="23"/>
        <v>0</v>
      </c>
      <c r="AG43" s="38">
        <f t="shared" si="24"/>
        <v>0</v>
      </c>
      <c r="AH43" s="38">
        <f t="shared" si="25"/>
        <v>0</v>
      </c>
      <c r="AI43" s="39">
        <f t="shared" si="31"/>
        <v>0</v>
      </c>
      <c r="AJ43" s="39">
        <f t="shared" ca="1" si="26"/>
        <v>0</v>
      </c>
      <c r="AK43" s="40">
        <f t="shared" ca="1" si="27"/>
        <v>0</v>
      </c>
      <c r="AL43" s="113">
        <f t="shared" si="0"/>
        <v>31</v>
      </c>
      <c r="AM43" s="39">
        <f t="shared" ca="1" si="28"/>
        <v>305.66000000000003</v>
      </c>
      <c r="AN43" s="148">
        <f t="shared" ca="1" si="29"/>
        <v>0</v>
      </c>
      <c r="AO43" s="41"/>
      <c r="AP43" s="41"/>
      <c r="AQ43" s="43"/>
      <c r="AR43" s="44">
        <f t="shared" si="3"/>
        <v>48.48</v>
      </c>
      <c r="AS43" s="45" t="str">
        <f t="shared" si="32"/>
        <v>MEDIDO</v>
      </c>
      <c r="AT43" s="46"/>
      <c r="AU43" s="47"/>
      <c r="AV43" s="48"/>
    </row>
    <row r="44" spans="1:48" s="2" customFormat="1" ht="30" customHeight="1" x14ac:dyDescent="0.2">
      <c r="A44" s="2" t="s">
        <v>521</v>
      </c>
      <c r="C44" s="132" t="s">
        <v>128</v>
      </c>
      <c r="D44" s="34" t="s">
        <v>129</v>
      </c>
      <c r="E44" s="35" t="s">
        <v>115</v>
      </c>
      <c r="F44" s="110">
        <v>22.9</v>
      </c>
      <c r="G44" s="110">
        <v>47.52</v>
      </c>
      <c r="H44" s="114"/>
      <c r="I44" s="110">
        <f t="shared" si="14"/>
        <v>70.42</v>
      </c>
      <c r="J44" s="36">
        <v>5.2</v>
      </c>
      <c r="K44" s="37">
        <f t="shared" si="15"/>
        <v>366.18</v>
      </c>
      <c r="L44" s="37"/>
      <c r="M44" s="37">
        <f t="shared" si="16"/>
        <v>0</v>
      </c>
      <c r="N44" s="38">
        <v>10.46</v>
      </c>
      <c r="O44" s="38">
        <f t="shared" si="17"/>
        <v>54.39</v>
      </c>
      <c r="P44" s="38">
        <f t="shared" si="18"/>
        <v>0</v>
      </c>
      <c r="Q44" s="38">
        <v>5.47</v>
      </c>
      <c r="R44" s="38">
        <f t="shared" si="4"/>
        <v>28.44</v>
      </c>
      <c r="S44" s="38">
        <f t="shared" si="5"/>
        <v>0</v>
      </c>
      <c r="T44" s="38"/>
      <c r="U44" s="38">
        <f t="shared" si="6"/>
        <v>0</v>
      </c>
      <c r="V44" s="38">
        <f t="shared" si="7"/>
        <v>0</v>
      </c>
      <c r="W44" s="38"/>
      <c r="X44" s="38">
        <f t="shared" si="19"/>
        <v>0</v>
      </c>
      <c r="Y44" s="38">
        <f t="shared" si="20"/>
        <v>0</v>
      </c>
      <c r="Z44" s="38">
        <v>6.01</v>
      </c>
      <c r="AA44" s="38">
        <f t="shared" si="10"/>
        <v>31.25</v>
      </c>
      <c r="AB44" s="38">
        <f t="shared" si="11"/>
        <v>0</v>
      </c>
      <c r="AC44" s="38">
        <v>48.48</v>
      </c>
      <c r="AD44" s="38">
        <f t="shared" si="21"/>
        <v>252.1</v>
      </c>
      <c r="AE44" s="38">
        <f t="shared" si="22"/>
        <v>0</v>
      </c>
      <c r="AF44" s="38">
        <f t="shared" si="23"/>
        <v>0</v>
      </c>
      <c r="AG44" s="38">
        <f t="shared" si="24"/>
        <v>0</v>
      </c>
      <c r="AH44" s="38">
        <f t="shared" si="25"/>
        <v>0</v>
      </c>
      <c r="AI44" s="39">
        <f t="shared" si="31"/>
        <v>70.42</v>
      </c>
      <c r="AJ44" s="39">
        <f t="shared" ca="1" si="26"/>
        <v>366.18</v>
      </c>
      <c r="AK44" s="40">
        <f t="shared" ca="1" si="27"/>
        <v>0</v>
      </c>
      <c r="AL44" s="113">
        <f t="shared" si="0"/>
        <v>0</v>
      </c>
      <c r="AM44" s="39">
        <f t="shared" ca="1" si="28"/>
        <v>0</v>
      </c>
      <c r="AN44" s="148">
        <f t="shared" ca="1" si="29"/>
        <v>0</v>
      </c>
      <c r="AO44" s="41"/>
      <c r="AP44" s="41"/>
      <c r="AQ44" s="43"/>
      <c r="AR44" s="44">
        <f t="shared" si="3"/>
        <v>0</v>
      </c>
      <c r="AS44" s="45" t="str">
        <f t="shared" si="32"/>
        <v>NÃO MEDIDO</v>
      </c>
      <c r="AT44" s="46"/>
      <c r="AU44" s="47"/>
      <c r="AV44" s="48"/>
    </row>
    <row r="45" spans="1:48" s="2" customFormat="1" ht="30" customHeight="1" x14ac:dyDescent="0.2">
      <c r="A45" s="2" t="s">
        <v>521</v>
      </c>
      <c r="C45" s="132" t="s">
        <v>130</v>
      </c>
      <c r="D45" s="34" t="s">
        <v>131</v>
      </c>
      <c r="E45" s="35" t="s">
        <v>94</v>
      </c>
      <c r="F45" s="110">
        <v>1.85</v>
      </c>
      <c r="G45" s="110">
        <v>0</v>
      </c>
      <c r="H45" s="114"/>
      <c r="I45" s="110">
        <f t="shared" si="14"/>
        <v>1.85</v>
      </c>
      <c r="J45" s="36">
        <v>56.56</v>
      </c>
      <c r="K45" s="37">
        <f t="shared" si="15"/>
        <v>104.64</v>
      </c>
      <c r="L45" s="37"/>
      <c r="M45" s="37">
        <f t="shared" si="16"/>
        <v>0</v>
      </c>
      <c r="N45" s="38"/>
      <c r="O45" s="38">
        <f t="shared" si="17"/>
        <v>0</v>
      </c>
      <c r="P45" s="38">
        <f t="shared" si="18"/>
        <v>0</v>
      </c>
      <c r="Q45" s="38"/>
      <c r="R45" s="38">
        <f t="shared" si="4"/>
        <v>0</v>
      </c>
      <c r="S45" s="38">
        <f t="shared" si="5"/>
        <v>0</v>
      </c>
      <c r="T45" s="38"/>
      <c r="U45" s="38">
        <f t="shared" si="6"/>
        <v>0</v>
      </c>
      <c r="V45" s="38">
        <f t="shared" si="7"/>
        <v>0</v>
      </c>
      <c r="W45" s="38"/>
      <c r="X45" s="38">
        <f t="shared" si="19"/>
        <v>0</v>
      </c>
      <c r="Y45" s="38">
        <f t="shared" si="20"/>
        <v>0</v>
      </c>
      <c r="Z45" s="38"/>
      <c r="AA45" s="38">
        <f t="shared" si="10"/>
        <v>0</v>
      </c>
      <c r="AB45" s="38">
        <f t="shared" si="11"/>
        <v>0</v>
      </c>
      <c r="AC45" s="38"/>
      <c r="AD45" s="38">
        <f t="shared" si="21"/>
        <v>0</v>
      </c>
      <c r="AE45" s="38">
        <f t="shared" si="22"/>
        <v>0</v>
      </c>
      <c r="AF45" s="38">
        <f t="shared" si="23"/>
        <v>0</v>
      </c>
      <c r="AG45" s="38">
        <f t="shared" si="24"/>
        <v>0</v>
      </c>
      <c r="AH45" s="38">
        <f t="shared" si="25"/>
        <v>0</v>
      </c>
      <c r="AI45" s="39">
        <f t="shared" si="31"/>
        <v>0</v>
      </c>
      <c r="AJ45" s="39">
        <f t="shared" ca="1" si="26"/>
        <v>0</v>
      </c>
      <c r="AK45" s="40">
        <f t="shared" ca="1" si="27"/>
        <v>0</v>
      </c>
      <c r="AL45" s="113">
        <f t="shared" si="0"/>
        <v>1.85</v>
      </c>
      <c r="AM45" s="39">
        <f t="shared" ca="1" si="28"/>
        <v>104.64</v>
      </c>
      <c r="AN45" s="148">
        <f t="shared" ca="1" si="29"/>
        <v>0</v>
      </c>
      <c r="AO45" s="41"/>
      <c r="AP45" s="41"/>
      <c r="AQ45" s="43"/>
      <c r="AR45" s="44">
        <f t="shared" si="3"/>
        <v>0</v>
      </c>
      <c r="AS45" s="45" t="str">
        <f t="shared" si="32"/>
        <v>NÃO MEDIDO</v>
      </c>
      <c r="AT45" s="46"/>
      <c r="AU45" s="47"/>
      <c r="AV45" s="48"/>
    </row>
    <row r="46" spans="1:48" s="2" customFormat="1" ht="30" customHeight="1" x14ac:dyDescent="0.2">
      <c r="A46" s="2" t="s">
        <v>521</v>
      </c>
      <c r="C46" s="132" t="s">
        <v>132</v>
      </c>
      <c r="D46" s="34" t="s">
        <v>133</v>
      </c>
      <c r="E46" s="35" t="s">
        <v>110</v>
      </c>
      <c r="F46" s="110">
        <v>2</v>
      </c>
      <c r="G46" s="110">
        <v>0</v>
      </c>
      <c r="H46" s="114"/>
      <c r="I46" s="110">
        <f t="shared" si="14"/>
        <v>2</v>
      </c>
      <c r="J46" s="36">
        <v>33.049999999999997</v>
      </c>
      <c r="K46" s="37">
        <f t="shared" si="15"/>
        <v>66.099999999999994</v>
      </c>
      <c r="L46" s="37"/>
      <c r="M46" s="37">
        <f t="shared" si="16"/>
        <v>0</v>
      </c>
      <c r="N46" s="38"/>
      <c r="O46" s="38">
        <f t="shared" si="17"/>
        <v>0</v>
      </c>
      <c r="P46" s="38">
        <f t="shared" si="18"/>
        <v>0</v>
      </c>
      <c r="Q46" s="38"/>
      <c r="R46" s="38">
        <f t="shared" si="4"/>
        <v>0</v>
      </c>
      <c r="S46" s="38">
        <f t="shared" si="5"/>
        <v>0</v>
      </c>
      <c r="T46" s="38"/>
      <c r="U46" s="38">
        <f t="shared" si="6"/>
        <v>0</v>
      </c>
      <c r="V46" s="38">
        <f t="shared" si="7"/>
        <v>0</v>
      </c>
      <c r="W46" s="38"/>
      <c r="X46" s="38">
        <f t="shared" si="19"/>
        <v>0</v>
      </c>
      <c r="Y46" s="38">
        <f t="shared" si="20"/>
        <v>0</v>
      </c>
      <c r="Z46" s="38"/>
      <c r="AA46" s="38">
        <f t="shared" si="10"/>
        <v>0</v>
      </c>
      <c r="AB46" s="38">
        <f t="shared" si="11"/>
        <v>0</v>
      </c>
      <c r="AC46" s="38"/>
      <c r="AD46" s="38">
        <f t="shared" si="21"/>
        <v>0</v>
      </c>
      <c r="AE46" s="38">
        <f t="shared" si="22"/>
        <v>0</v>
      </c>
      <c r="AF46" s="38">
        <f t="shared" si="23"/>
        <v>0</v>
      </c>
      <c r="AG46" s="38">
        <f t="shared" si="24"/>
        <v>0</v>
      </c>
      <c r="AH46" s="38">
        <f t="shared" si="25"/>
        <v>0</v>
      </c>
      <c r="AI46" s="39">
        <f t="shared" si="31"/>
        <v>0</v>
      </c>
      <c r="AJ46" s="39">
        <f t="shared" ca="1" si="26"/>
        <v>0</v>
      </c>
      <c r="AK46" s="40">
        <f t="shared" ca="1" si="27"/>
        <v>0</v>
      </c>
      <c r="AL46" s="113">
        <f t="shared" si="0"/>
        <v>2</v>
      </c>
      <c r="AM46" s="39">
        <f t="shared" ca="1" si="28"/>
        <v>66.099999999999994</v>
      </c>
      <c r="AN46" s="148">
        <f t="shared" ca="1" si="29"/>
        <v>0</v>
      </c>
      <c r="AO46" s="41"/>
      <c r="AP46" s="41"/>
      <c r="AQ46" s="43"/>
      <c r="AR46" s="44">
        <f t="shared" si="3"/>
        <v>0</v>
      </c>
      <c r="AS46" s="45" t="str">
        <f t="shared" si="32"/>
        <v>NÃO MEDIDO</v>
      </c>
      <c r="AT46" s="46"/>
      <c r="AU46" s="47"/>
      <c r="AV46" s="48"/>
    </row>
    <row r="47" spans="1:48" s="2" customFormat="1" ht="30" customHeight="1" x14ac:dyDescent="0.2">
      <c r="A47" s="1" t="s">
        <v>522</v>
      </c>
      <c r="B47" s="1"/>
      <c r="C47" s="132">
        <v>20200</v>
      </c>
      <c r="D47" s="34" t="s">
        <v>134</v>
      </c>
      <c r="E47" s="35"/>
      <c r="F47" s="110"/>
      <c r="G47" s="110">
        <v>0</v>
      </c>
      <c r="H47" s="114"/>
      <c r="I47" s="110">
        <f t="shared" si="14"/>
        <v>0</v>
      </c>
      <c r="J47" s="36"/>
      <c r="K47" s="37">
        <f t="shared" si="15"/>
        <v>0</v>
      </c>
      <c r="L47" s="37"/>
      <c r="M47" s="37">
        <f t="shared" si="16"/>
        <v>0</v>
      </c>
      <c r="N47" s="38"/>
      <c r="O47" s="38">
        <f t="shared" si="17"/>
        <v>0</v>
      </c>
      <c r="P47" s="38">
        <f t="shared" si="18"/>
        <v>0</v>
      </c>
      <c r="Q47" s="38"/>
      <c r="R47" s="38">
        <f t="shared" si="4"/>
        <v>0</v>
      </c>
      <c r="S47" s="38">
        <f t="shared" si="5"/>
        <v>0</v>
      </c>
      <c r="T47" s="38"/>
      <c r="U47" s="38">
        <f t="shared" si="6"/>
        <v>0</v>
      </c>
      <c r="V47" s="38">
        <f t="shared" si="7"/>
        <v>0</v>
      </c>
      <c r="W47" s="38"/>
      <c r="X47" s="38">
        <f t="shared" si="19"/>
        <v>0</v>
      </c>
      <c r="Y47" s="38">
        <f t="shared" si="20"/>
        <v>0</v>
      </c>
      <c r="Z47" s="38"/>
      <c r="AA47" s="38">
        <f t="shared" si="10"/>
        <v>0</v>
      </c>
      <c r="AB47" s="38">
        <f t="shared" si="11"/>
        <v>0</v>
      </c>
      <c r="AC47" s="38"/>
      <c r="AD47" s="38">
        <f t="shared" si="21"/>
        <v>0</v>
      </c>
      <c r="AE47" s="38">
        <f t="shared" si="22"/>
        <v>0</v>
      </c>
      <c r="AF47" s="38">
        <f t="shared" si="23"/>
        <v>0</v>
      </c>
      <c r="AG47" s="38">
        <f t="shared" si="24"/>
        <v>0</v>
      </c>
      <c r="AH47" s="38">
        <f t="shared" si="25"/>
        <v>0</v>
      </c>
      <c r="AI47" s="39">
        <f t="shared" si="31"/>
        <v>0</v>
      </c>
      <c r="AJ47" s="39">
        <f t="shared" ca="1" si="26"/>
        <v>0</v>
      </c>
      <c r="AK47" s="40">
        <f t="shared" ca="1" si="27"/>
        <v>0</v>
      </c>
      <c r="AL47" s="113">
        <f t="shared" si="0"/>
        <v>0</v>
      </c>
      <c r="AM47" s="39">
        <f t="shared" ca="1" si="28"/>
        <v>0</v>
      </c>
      <c r="AN47" s="148">
        <f t="shared" ca="1" si="29"/>
        <v>0</v>
      </c>
      <c r="AO47" s="41"/>
      <c r="AP47" s="41"/>
      <c r="AQ47" s="43"/>
      <c r="AR47" s="44">
        <f t="shared" si="3"/>
        <v>0</v>
      </c>
      <c r="AS47" s="45" t="str">
        <f>IF(COUNTIF(AS48:AS52,"MEDIDO")&gt;0,"MEDIDO","NÃO MEDIDO")</f>
        <v>MEDIDO</v>
      </c>
      <c r="AT47" s="46"/>
      <c r="AU47" s="47"/>
      <c r="AV47" s="48"/>
    </row>
    <row r="48" spans="1:48" s="2" customFormat="1" ht="30" customHeight="1" x14ac:dyDescent="0.2">
      <c r="A48" s="2" t="s">
        <v>521</v>
      </c>
      <c r="C48" s="132" t="s">
        <v>135</v>
      </c>
      <c r="D48" s="34" t="s">
        <v>136</v>
      </c>
      <c r="E48" s="35" t="s">
        <v>94</v>
      </c>
      <c r="F48" s="110">
        <v>4.5</v>
      </c>
      <c r="G48" s="110">
        <v>0</v>
      </c>
      <c r="H48" s="114"/>
      <c r="I48" s="110">
        <f t="shared" si="14"/>
        <v>4.5</v>
      </c>
      <c r="J48" s="36">
        <v>4.34</v>
      </c>
      <c r="K48" s="37">
        <f t="shared" si="15"/>
        <v>19.53</v>
      </c>
      <c r="L48" s="37"/>
      <c r="M48" s="37">
        <f t="shared" si="16"/>
        <v>0</v>
      </c>
      <c r="N48" s="38"/>
      <c r="O48" s="38">
        <f t="shared" si="17"/>
        <v>0</v>
      </c>
      <c r="P48" s="38">
        <f t="shared" si="18"/>
        <v>0</v>
      </c>
      <c r="Q48" s="38"/>
      <c r="R48" s="38">
        <f t="shared" si="4"/>
        <v>0</v>
      </c>
      <c r="S48" s="38">
        <f t="shared" si="5"/>
        <v>0</v>
      </c>
      <c r="T48" s="38"/>
      <c r="U48" s="38">
        <f t="shared" si="6"/>
        <v>0</v>
      </c>
      <c r="V48" s="38">
        <f t="shared" si="7"/>
        <v>0</v>
      </c>
      <c r="W48" s="38"/>
      <c r="X48" s="38">
        <f t="shared" si="19"/>
        <v>0</v>
      </c>
      <c r="Y48" s="38">
        <f t="shared" si="20"/>
        <v>0</v>
      </c>
      <c r="Z48" s="38"/>
      <c r="AA48" s="38">
        <f t="shared" si="10"/>
        <v>0</v>
      </c>
      <c r="AB48" s="38">
        <f t="shared" si="11"/>
        <v>0</v>
      </c>
      <c r="AC48" s="38"/>
      <c r="AD48" s="38">
        <f t="shared" si="21"/>
        <v>0</v>
      </c>
      <c r="AE48" s="38">
        <f t="shared" si="22"/>
        <v>0</v>
      </c>
      <c r="AF48" s="38">
        <f t="shared" si="23"/>
        <v>0</v>
      </c>
      <c r="AG48" s="38">
        <f t="shared" si="24"/>
        <v>0</v>
      </c>
      <c r="AH48" s="38">
        <f t="shared" si="25"/>
        <v>0</v>
      </c>
      <c r="AI48" s="39">
        <f t="shared" si="31"/>
        <v>0</v>
      </c>
      <c r="AJ48" s="39">
        <f t="shared" ca="1" si="26"/>
        <v>0</v>
      </c>
      <c r="AK48" s="40">
        <f t="shared" ca="1" si="27"/>
        <v>0</v>
      </c>
      <c r="AL48" s="113">
        <f t="shared" si="0"/>
        <v>4.5</v>
      </c>
      <c r="AM48" s="39">
        <f t="shared" ca="1" si="28"/>
        <v>19.53</v>
      </c>
      <c r="AN48" s="148">
        <f t="shared" ca="1" si="29"/>
        <v>0</v>
      </c>
      <c r="AO48" s="41"/>
      <c r="AP48" s="41"/>
      <c r="AQ48" s="43"/>
      <c r="AR48" s="44">
        <f t="shared" si="3"/>
        <v>0</v>
      </c>
      <c r="AS48" s="45" t="str">
        <f t="shared" si="32"/>
        <v>NÃO MEDIDO</v>
      </c>
      <c r="AT48" s="46"/>
      <c r="AU48" s="47"/>
      <c r="AV48" s="48"/>
    </row>
    <row r="49" spans="1:48" s="2" customFormat="1" ht="30" customHeight="1" x14ac:dyDescent="0.2">
      <c r="A49" s="2" t="s">
        <v>521</v>
      </c>
      <c r="C49" s="132" t="s">
        <v>137</v>
      </c>
      <c r="D49" s="34" t="s">
        <v>138</v>
      </c>
      <c r="E49" s="35" t="s">
        <v>110</v>
      </c>
      <c r="F49" s="110">
        <v>1</v>
      </c>
      <c r="G49" s="110">
        <v>0</v>
      </c>
      <c r="H49" s="114"/>
      <c r="I49" s="110">
        <f t="shared" si="14"/>
        <v>1</v>
      </c>
      <c r="J49" s="36">
        <v>69.38</v>
      </c>
      <c r="K49" s="37">
        <f t="shared" si="15"/>
        <v>69.38</v>
      </c>
      <c r="L49" s="37"/>
      <c r="M49" s="37">
        <f t="shared" si="16"/>
        <v>0</v>
      </c>
      <c r="N49" s="38"/>
      <c r="O49" s="38">
        <f t="shared" si="17"/>
        <v>0</v>
      </c>
      <c r="P49" s="38">
        <f t="shared" si="18"/>
        <v>0</v>
      </c>
      <c r="Q49" s="38"/>
      <c r="R49" s="38">
        <f t="shared" si="4"/>
        <v>0</v>
      </c>
      <c r="S49" s="38">
        <f t="shared" si="5"/>
        <v>0</v>
      </c>
      <c r="T49" s="38"/>
      <c r="U49" s="38">
        <f t="shared" si="6"/>
        <v>0</v>
      </c>
      <c r="V49" s="38">
        <f t="shared" si="7"/>
        <v>0</v>
      </c>
      <c r="W49" s="38"/>
      <c r="X49" s="38">
        <f t="shared" si="19"/>
        <v>0</v>
      </c>
      <c r="Y49" s="38">
        <f t="shared" si="20"/>
        <v>0</v>
      </c>
      <c r="Z49" s="38"/>
      <c r="AA49" s="38">
        <f t="shared" si="10"/>
        <v>0</v>
      </c>
      <c r="AB49" s="38">
        <f t="shared" si="11"/>
        <v>0</v>
      </c>
      <c r="AC49" s="38"/>
      <c r="AD49" s="38">
        <f t="shared" si="21"/>
        <v>0</v>
      </c>
      <c r="AE49" s="38">
        <f t="shared" si="22"/>
        <v>0</v>
      </c>
      <c r="AF49" s="38">
        <f t="shared" si="23"/>
        <v>0</v>
      </c>
      <c r="AG49" s="38">
        <f t="shared" si="24"/>
        <v>0</v>
      </c>
      <c r="AH49" s="38">
        <f t="shared" si="25"/>
        <v>0</v>
      </c>
      <c r="AI49" s="39">
        <f t="shared" si="31"/>
        <v>0</v>
      </c>
      <c r="AJ49" s="39">
        <f t="shared" ca="1" si="26"/>
        <v>0</v>
      </c>
      <c r="AK49" s="40">
        <f t="shared" ca="1" si="27"/>
        <v>0</v>
      </c>
      <c r="AL49" s="113">
        <f t="shared" si="0"/>
        <v>1</v>
      </c>
      <c r="AM49" s="39">
        <f t="shared" ca="1" si="28"/>
        <v>69.38</v>
      </c>
      <c r="AN49" s="148">
        <f t="shared" ca="1" si="29"/>
        <v>0</v>
      </c>
      <c r="AO49" s="41"/>
      <c r="AP49" s="41"/>
      <c r="AQ49" s="43"/>
      <c r="AR49" s="44">
        <f t="shared" si="3"/>
        <v>0</v>
      </c>
      <c r="AS49" s="45" t="str">
        <f t="shared" si="32"/>
        <v>NÃO MEDIDO</v>
      </c>
      <c r="AT49" s="46"/>
      <c r="AU49" s="47"/>
      <c r="AV49" s="48"/>
    </row>
    <row r="50" spans="1:48" s="2" customFormat="1" ht="41.25" customHeight="1" x14ac:dyDescent="0.2">
      <c r="A50" s="2" t="s">
        <v>521</v>
      </c>
      <c r="C50" s="132" t="s">
        <v>139</v>
      </c>
      <c r="D50" s="34" t="s">
        <v>140</v>
      </c>
      <c r="E50" s="35" t="s">
        <v>110</v>
      </c>
      <c r="F50" s="110">
        <v>1</v>
      </c>
      <c r="G50" s="110">
        <v>0</v>
      </c>
      <c r="H50" s="114"/>
      <c r="I50" s="110">
        <f t="shared" si="14"/>
        <v>1</v>
      </c>
      <c r="J50" s="36">
        <v>80.91</v>
      </c>
      <c r="K50" s="37">
        <f t="shared" si="15"/>
        <v>80.91</v>
      </c>
      <c r="L50" s="37"/>
      <c r="M50" s="37">
        <f t="shared" si="16"/>
        <v>0</v>
      </c>
      <c r="N50" s="38"/>
      <c r="O50" s="38">
        <f t="shared" si="17"/>
        <v>0</v>
      </c>
      <c r="P50" s="38">
        <f t="shared" si="18"/>
        <v>0</v>
      </c>
      <c r="Q50" s="38">
        <v>1</v>
      </c>
      <c r="R50" s="38">
        <f t="shared" si="4"/>
        <v>80.91</v>
      </c>
      <c r="S50" s="38">
        <f t="shared" si="5"/>
        <v>0</v>
      </c>
      <c r="T50" s="38"/>
      <c r="U50" s="38">
        <f t="shared" si="6"/>
        <v>0</v>
      </c>
      <c r="V50" s="38">
        <f t="shared" si="7"/>
        <v>0</v>
      </c>
      <c r="W50" s="38"/>
      <c r="X50" s="38">
        <f t="shared" si="19"/>
        <v>0</v>
      </c>
      <c r="Y50" s="38">
        <f t="shared" si="20"/>
        <v>0</v>
      </c>
      <c r="Z50" s="38"/>
      <c r="AA50" s="38">
        <f t="shared" si="10"/>
        <v>0</v>
      </c>
      <c r="AB50" s="38">
        <f t="shared" si="11"/>
        <v>0</v>
      </c>
      <c r="AC50" s="38"/>
      <c r="AD50" s="38">
        <f t="shared" si="21"/>
        <v>0</v>
      </c>
      <c r="AE50" s="38">
        <f t="shared" si="22"/>
        <v>0</v>
      </c>
      <c r="AF50" s="38">
        <f t="shared" si="23"/>
        <v>0</v>
      </c>
      <c r="AG50" s="38">
        <f t="shared" si="24"/>
        <v>0</v>
      </c>
      <c r="AH50" s="38">
        <f t="shared" si="25"/>
        <v>0</v>
      </c>
      <c r="AI50" s="39">
        <f t="shared" si="31"/>
        <v>1</v>
      </c>
      <c r="AJ50" s="39">
        <f t="shared" ca="1" si="26"/>
        <v>80.91</v>
      </c>
      <c r="AK50" s="40">
        <f t="shared" ca="1" si="27"/>
        <v>0</v>
      </c>
      <c r="AL50" s="113">
        <f t="shared" si="0"/>
        <v>0</v>
      </c>
      <c r="AM50" s="39">
        <f t="shared" ca="1" si="28"/>
        <v>0</v>
      </c>
      <c r="AN50" s="148">
        <f t="shared" ca="1" si="29"/>
        <v>0</v>
      </c>
      <c r="AO50" s="41"/>
      <c r="AP50" s="41"/>
      <c r="AQ50" s="43"/>
      <c r="AR50" s="44">
        <f t="shared" si="3"/>
        <v>0</v>
      </c>
      <c r="AS50" s="45" t="str">
        <f t="shared" si="32"/>
        <v>NÃO MEDIDO</v>
      </c>
      <c r="AT50" s="46"/>
      <c r="AU50" s="47"/>
      <c r="AV50" s="48"/>
    </row>
    <row r="51" spans="1:48" s="2" customFormat="1" ht="50.25" customHeight="1" x14ac:dyDescent="0.2">
      <c r="A51" s="2" t="s">
        <v>521</v>
      </c>
      <c r="C51" s="132" t="s">
        <v>141</v>
      </c>
      <c r="D51" s="34" t="s">
        <v>142</v>
      </c>
      <c r="E51" s="35" t="s">
        <v>110</v>
      </c>
      <c r="F51" s="110">
        <v>2</v>
      </c>
      <c r="G51" s="110">
        <v>0</v>
      </c>
      <c r="H51" s="114"/>
      <c r="I51" s="110">
        <f t="shared" si="14"/>
        <v>2</v>
      </c>
      <c r="J51" s="36">
        <v>528.87</v>
      </c>
      <c r="K51" s="37">
        <f t="shared" si="15"/>
        <v>1057.74</v>
      </c>
      <c r="L51" s="37"/>
      <c r="M51" s="37">
        <f t="shared" si="16"/>
        <v>0</v>
      </c>
      <c r="N51" s="38"/>
      <c r="O51" s="38">
        <f t="shared" si="17"/>
        <v>0</v>
      </c>
      <c r="P51" s="38">
        <f t="shared" si="18"/>
        <v>0</v>
      </c>
      <c r="Q51" s="38"/>
      <c r="R51" s="38">
        <f t="shared" si="4"/>
        <v>0</v>
      </c>
      <c r="S51" s="38">
        <f t="shared" si="5"/>
        <v>0</v>
      </c>
      <c r="T51" s="38"/>
      <c r="U51" s="38">
        <f t="shared" si="6"/>
        <v>0</v>
      </c>
      <c r="V51" s="38">
        <f t="shared" si="7"/>
        <v>0</v>
      </c>
      <c r="W51" s="38"/>
      <c r="X51" s="38">
        <f t="shared" si="19"/>
        <v>0</v>
      </c>
      <c r="Y51" s="38">
        <f t="shared" si="20"/>
        <v>0</v>
      </c>
      <c r="Z51" s="38"/>
      <c r="AA51" s="38">
        <f t="shared" si="10"/>
        <v>0</v>
      </c>
      <c r="AB51" s="38">
        <f t="shared" si="11"/>
        <v>0</v>
      </c>
      <c r="AC51" s="38"/>
      <c r="AD51" s="38">
        <f t="shared" si="21"/>
        <v>0</v>
      </c>
      <c r="AE51" s="38">
        <f t="shared" si="22"/>
        <v>0</v>
      </c>
      <c r="AF51" s="38">
        <f t="shared" si="23"/>
        <v>0</v>
      </c>
      <c r="AG51" s="38">
        <f t="shared" si="24"/>
        <v>0</v>
      </c>
      <c r="AH51" s="38">
        <f t="shared" si="25"/>
        <v>0</v>
      </c>
      <c r="AI51" s="39">
        <f t="shared" si="31"/>
        <v>0</v>
      </c>
      <c r="AJ51" s="39">
        <f t="shared" ca="1" si="26"/>
        <v>0</v>
      </c>
      <c r="AK51" s="40">
        <f t="shared" ca="1" si="27"/>
        <v>0</v>
      </c>
      <c r="AL51" s="113">
        <f t="shared" si="0"/>
        <v>2</v>
      </c>
      <c r="AM51" s="39">
        <f t="shared" ca="1" si="28"/>
        <v>1057.74</v>
      </c>
      <c r="AN51" s="148">
        <f t="shared" ca="1" si="29"/>
        <v>0</v>
      </c>
      <c r="AO51" s="41"/>
      <c r="AP51" s="41"/>
      <c r="AQ51" s="43"/>
      <c r="AR51" s="44">
        <f t="shared" si="3"/>
        <v>44.28</v>
      </c>
      <c r="AS51" s="45" t="str">
        <f t="shared" si="32"/>
        <v>MEDIDO</v>
      </c>
      <c r="AT51" s="46"/>
      <c r="AU51" s="47"/>
      <c r="AV51" s="48"/>
    </row>
    <row r="52" spans="1:48" s="2" customFormat="1" ht="65.25" customHeight="1" x14ac:dyDescent="0.2">
      <c r="A52" s="2" t="s">
        <v>535</v>
      </c>
      <c r="C52" s="132" t="s">
        <v>537</v>
      </c>
      <c r="D52" s="34" t="s">
        <v>538</v>
      </c>
      <c r="E52" s="35" t="s">
        <v>551</v>
      </c>
      <c r="F52" s="110"/>
      <c r="G52" s="110">
        <v>44.28</v>
      </c>
      <c r="H52" s="114"/>
      <c r="I52" s="110">
        <f t="shared" si="14"/>
        <v>44.28</v>
      </c>
      <c r="J52" s="36"/>
      <c r="K52" s="37">
        <f t="shared" si="15"/>
        <v>0</v>
      </c>
      <c r="L52" s="37">
        <v>25.11</v>
      </c>
      <c r="M52" s="37">
        <f>ROUND(($F52*$L52),2)+ROUND(($G52*$L52),2)+ROUND(($H52*$L52),2)</f>
        <v>1111.8699999999999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>
        <f t="shared" si="20"/>
        <v>0</v>
      </c>
      <c r="Z52" s="38"/>
      <c r="AA52" s="38"/>
      <c r="AB52" s="38"/>
      <c r="AC52" s="38">
        <v>44.28</v>
      </c>
      <c r="AD52" s="38">
        <f t="shared" si="21"/>
        <v>0</v>
      </c>
      <c r="AE52" s="38">
        <f t="shared" si="22"/>
        <v>1111.8699999999999</v>
      </c>
      <c r="AF52" s="38">
        <f t="shared" si="23"/>
        <v>0</v>
      </c>
      <c r="AG52" s="38"/>
      <c r="AH52" s="38">
        <f t="shared" si="25"/>
        <v>0</v>
      </c>
      <c r="AI52" s="39">
        <f>SUMIF($N$10:$AH$10,"QUANTIDADE",N52:AH52)</f>
        <v>44.28</v>
      </c>
      <c r="AJ52" s="39">
        <f t="shared" ca="1" si="26"/>
        <v>0</v>
      </c>
      <c r="AK52" s="40">
        <f t="shared" ca="1" si="27"/>
        <v>1111.8699999999999</v>
      </c>
      <c r="AL52" s="113">
        <f t="shared" si="0"/>
        <v>0</v>
      </c>
      <c r="AM52" s="39">
        <f t="shared" ca="1" si="28"/>
        <v>0</v>
      </c>
      <c r="AN52" s="148">
        <f t="shared" ca="1" si="29"/>
        <v>0</v>
      </c>
      <c r="AO52" s="41"/>
      <c r="AP52" s="41"/>
      <c r="AQ52" s="43"/>
      <c r="AR52" s="44">
        <f t="shared" si="3"/>
        <v>0</v>
      </c>
      <c r="AS52" s="45" t="str">
        <f t="shared" si="32"/>
        <v>NÃO MEDIDO</v>
      </c>
      <c r="AT52" s="46"/>
      <c r="AU52" s="47"/>
      <c r="AV52" s="48"/>
    </row>
    <row r="53" spans="1:48" s="2" customFormat="1" ht="30" customHeight="1" x14ac:dyDescent="0.2">
      <c r="A53" s="1" t="s">
        <v>522</v>
      </c>
      <c r="B53" s="1"/>
      <c r="C53" s="132">
        <v>20500</v>
      </c>
      <c r="D53" s="34" t="s">
        <v>143</v>
      </c>
      <c r="E53" s="35"/>
      <c r="F53" s="110"/>
      <c r="G53" s="110">
        <v>0</v>
      </c>
      <c r="H53" s="114"/>
      <c r="I53" s="110">
        <f t="shared" si="14"/>
        <v>0</v>
      </c>
      <c r="J53" s="36"/>
      <c r="K53" s="37">
        <f t="shared" si="15"/>
        <v>0</v>
      </c>
      <c r="L53" s="37"/>
      <c r="M53" s="37">
        <f t="shared" si="16"/>
        <v>0</v>
      </c>
      <c r="N53" s="38"/>
      <c r="O53" s="38">
        <f t="shared" si="17"/>
        <v>0</v>
      </c>
      <c r="P53" s="38">
        <f t="shared" si="18"/>
        <v>0</v>
      </c>
      <c r="Q53" s="38"/>
      <c r="R53" s="38">
        <f t="shared" si="4"/>
        <v>0</v>
      </c>
      <c r="S53" s="38">
        <f t="shared" si="5"/>
        <v>0</v>
      </c>
      <c r="T53" s="38"/>
      <c r="U53" s="38">
        <f t="shared" si="6"/>
        <v>0</v>
      </c>
      <c r="V53" s="38">
        <f t="shared" si="7"/>
        <v>0</v>
      </c>
      <c r="W53" s="38"/>
      <c r="X53" s="38">
        <f t="shared" si="19"/>
        <v>0</v>
      </c>
      <c r="Y53" s="38">
        <f t="shared" si="20"/>
        <v>0</v>
      </c>
      <c r="Z53" s="38"/>
      <c r="AA53" s="38">
        <f t="shared" si="10"/>
        <v>0</v>
      </c>
      <c r="AB53" s="38">
        <f t="shared" si="11"/>
        <v>0</v>
      </c>
      <c r="AC53" s="38"/>
      <c r="AD53" s="38">
        <f t="shared" si="21"/>
        <v>0</v>
      </c>
      <c r="AE53" s="38">
        <f t="shared" si="22"/>
        <v>0</v>
      </c>
      <c r="AF53" s="38">
        <f t="shared" si="23"/>
        <v>0</v>
      </c>
      <c r="AG53" s="38">
        <f t="shared" si="24"/>
        <v>0</v>
      </c>
      <c r="AH53" s="38">
        <f t="shared" si="25"/>
        <v>0</v>
      </c>
      <c r="AI53" s="39">
        <f t="shared" si="31"/>
        <v>0</v>
      </c>
      <c r="AJ53" s="39">
        <f t="shared" ca="1" si="26"/>
        <v>0</v>
      </c>
      <c r="AK53" s="40">
        <f t="shared" ca="1" si="27"/>
        <v>0</v>
      </c>
      <c r="AL53" s="113">
        <f t="shared" si="0"/>
        <v>0</v>
      </c>
      <c r="AM53" s="39">
        <f t="shared" ca="1" si="28"/>
        <v>0</v>
      </c>
      <c r="AN53" s="148">
        <f t="shared" ca="1" si="29"/>
        <v>0</v>
      </c>
      <c r="AO53" s="41"/>
      <c r="AP53" s="41"/>
      <c r="AQ53" s="43"/>
      <c r="AR53" s="44">
        <f t="shared" si="3"/>
        <v>0</v>
      </c>
      <c r="AS53" s="45" t="str">
        <f>IF(COUNTIF(AS54:AS71,"MEDIDO")&gt;0,"MEDIDO","NÃO MEDIDO")</f>
        <v>MEDIDO</v>
      </c>
      <c r="AT53" s="46"/>
      <c r="AU53" s="47"/>
      <c r="AV53" s="48"/>
    </row>
    <row r="54" spans="1:48" s="2" customFormat="1" ht="47.25" customHeight="1" x14ac:dyDescent="0.2">
      <c r="A54" s="2" t="s">
        <v>521</v>
      </c>
      <c r="C54" s="132" t="s">
        <v>144</v>
      </c>
      <c r="D54" s="34" t="s">
        <v>145</v>
      </c>
      <c r="E54" s="35" t="s">
        <v>110</v>
      </c>
      <c r="F54" s="110">
        <v>1</v>
      </c>
      <c r="G54" s="110">
        <v>0</v>
      </c>
      <c r="H54" s="114"/>
      <c r="I54" s="110">
        <f t="shared" si="14"/>
        <v>1</v>
      </c>
      <c r="J54" s="36">
        <v>254.94</v>
      </c>
      <c r="K54" s="37">
        <f t="shared" si="15"/>
        <v>254.94</v>
      </c>
      <c r="L54" s="37"/>
      <c r="M54" s="37">
        <f t="shared" si="16"/>
        <v>0</v>
      </c>
      <c r="N54" s="38"/>
      <c r="O54" s="38">
        <f t="shared" si="17"/>
        <v>0</v>
      </c>
      <c r="P54" s="38">
        <f t="shared" si="18"/>
        <v>0</v>
      </c>
      <c r="Q54" s="38"/>
      <c r="R54" s="38">
        <f t="shared" si="4"/>
        <v>0</v>
      </c>
      <c r="S54" s="38">
        <f t="shared" si="5"/>
        <v>0</v>
      </c>
      <c r="T54" s="38"/>
      <c r="U54" s="38">
        <f t="shared" si="6"/>
        <v>0</v>
      </c>
      <c r="V54" s="38">
        <f t="shared" si="7"/>
        <v>0</v>
      </c>
      <c r="W54" s="38"/>
      <c r="X54" s="38">
        <f t="shared" si="19"/>
        <v>0</v>
      </c>
      <c r="Y54" s="38">
        <f t="shared" si="20"/>
        <v>0</v>
      </c>
      <c r="Z54" s="38"/>
      <c r="AA54" s="38">
        <f t="shared" si="10"/>
        <v>0</v>
      </c>
      <c r="AB54" s="38">
        <f t="shared" si="11"/>
        <v>0</v>
      </c>
      <c r="AC54" s="38"/>
      <c r="AD54" s="38">
        <f t="shared" si="21"/>
        <v>0</v>
      </c>
      <c r="AE54" s="38">
        <f t="shared" si="22"/>
        <v>0</v>
      </c>
      <c r="AF54" s="38">
        <f t="shared" si="23"/>
        <v>0</v>
      </c>
      <c r="AG54" s="38">
        <f t="shared" si="24"/>
        <v>0</v>
      </c>
      <c r="AH54" s="38">
        <f t="shared" si="25"/>
        <v>0</v>
      </c>
      <c r="AI54" s="39">
        <f t="shared" si="31"/>
        <v>0</v>
      </c>
      <c r="AJ54" s="39">
        <f t="shared" ca="1" si="26"/>
        <v>0</v>
      </c>
      <c r="AK54" s="40">
        <f t="shared" ca="1" si="27"/>
        <v>0</v>
      </c>
      <c r="AL54" s="113">
        <f t="shared" si="0"/>
        <v>1</v>
      </c>
      <c r="AM54" s="39">
        <f t="shared" ca="1" si="28"/>
        <v>254.94</v>
      </c>
      <c r="AN54" s="148">
        <f t="shared" ca="1" si="29"/>
        <v>0</v>
      </c>
      <c r="AO54" s="41"/>
      <c r="AP54" s="41"/>
      <c r="AQ54" s="43"/>
      <c r="AR54" s="44">
        <f t="shared" si="3"/>
        <v>0</v>
      </c>
      <c r="AS54" s="45" t="str">
        <f t="shared" si="32"/>
        <v>NÃO MEDIDO</v>
      </c>
      <c r="AT54" s="46"/>
      <c r="AU54" s="47"/>
      <c r="AV54" s="48"/>
    </row>
    <row r="55" spans="1:48" s="2" customFormat="1" ht="30" customHeight="1" x14ac:dyDescent="0.2">
      <c r="A55" s="2" t="s">
        <v>521</v>
      </c>
      <c r="C55" s="132" t="s">
        <v>146</v>
      </c>
      <c r="D55" s="34" t="s">
        <v>147</v>
      </c>
      <c r="E55" s="35" t="s">
        <v>110</v>
      </c>
      <c r="F55" s="110">
        <v>1</v>
      </c>
      <c r="G55" s="110">
        <v>0</v>
      </c>
      <c r="H55" s="114"/>
      <c r="I55" s="110">
        <f t="shared" si="14"/>
        <v>1</v>
      </c>
      <c r="J55" s="36">
        <v>466.26</v>
      </c>
      <c r="K55" s="37">
        <f t="shared" si="15"/>
        <v>466.26</v>
      </c>
      <c r="L55" s="37"/>
      <c r="M55" s="37">
        <f t="shared" si="16"/>
        <v>0</v>
      </c>
      <c r="N55" s="38"/>
      <c r="O55" s="38">
        <f t="shared" si="17"/>
        <v>0</v>
      </c>
      <c r="P55" s="38">
        <f t="shared" si="18"/>
        <v>0</v>
      </c>
      <c r="Q55" s="38"/>
      <c r="R55" s="38">
        <f t="shared" si="4"/>
        <v>0</v>
      </c>
      <c r="S55" s="38">
        <f t="shared" si="5"/>
        <v>0</v>
      </c>
      <c r="T55" s="38"/>
      <c r="U55" s="38">
        <f t="shared" si="6"/>
        <v>0</v>
      </c>
      <c r="V55" s="38">
        <f t="shared" si="7"/>
        <v>0</v>
      </c>
      <c r="W55" s="38"/>
      <c r="X55" s="38">
        <f t="shared" si="19"/>
        <v>0</v>
      </c>
      <c r="Y55" s="38">
        <f t="shared" si="20"/>
        <v>0</v>
      </c>
      <c r="Z55" s="38"/>
      <c r="AA55" s="38">
        <f t="shared" si="10"/>
        <v>0</v>
      </c>
      <c r="AB55" s="38">
        <f t="shared" si="11"/>
        <v>0</v>
      </c>
      <c r="AC55" s="38"/>
      <c r="AD55" s="38">
        <f t="shared" si="21"/>
        <v>0</v>
      </c>
      <c r="AE55" s="38">
        <f t="shared" si="22"/>
        <v>0</v>
      </c>
      <c r="AF55" s="38">
        <f t="shared" si="23"/>
        <v>0</v>
      </c>
      <c r="AG55" s="38">
        <f t="shared" si="24"/>
        <v>0</v>
      </c>
      <c r="AH55" s="38">
        <f t="shared" si="25"/>
        <v>0</v>
      </c>
      <c r="AI55" s="39">
        <f t="shared" si="31"/>
        <v>0</v>
      </c>
      <c r="AJ55" s="39">
        <f t="shared" ca="1" si="26"/>
        <v>0</v>
      </c>
      <c r="AK55" s="40">
        <f t="shared" ca="1" si="27"/>
        <v>0</v>
      </c>
      <c r="AL55" s="113">
        <f t="shared" si="0"/>
        <v>1</v>
      </c>
      <c r="AM55" s="39">
        <f t="shared" ca="1" si="28"/>
        <v>466.26</v>
      </c>
      <c r="AN55" s="148">
        <f t="shared" ca="1" si="29"/>
        <v>0</v>
      </c>
      <c r="AO55" s="41"/>
      <c r="AP55" s="41"/>
      <c r="AQ55" s="43"/>
      <c r="AR55" s="44">
        <f t="shared" si="3"/>
        <v>0</v>
      </c>
      <c r="AS55" s="45" t="str">
        <f t="shared" si="32"/>
        <v>NÃO MEDIDO</v>
      </c>
      <c r="AT55" s="46"/>
      <c r="AU55" s="47"/>
      <c r="AV55" s="48"/>
    </row>
    <row r="56" spans="1:48" s="2" customFormat="1" ht="30" customHeight="1" x14ac:dyDescent="0.2">
      <c r="A56" s="2" t="s">
        <v>521</v>
      </c>
      <c r="C56" s="132" t="s">
        <v>148</v>
      </c>
      <c r="D56" s="34" t="s">
        <v>149</v>
      </c>
      <c r="E56" s="35" t="s">
        <v>115</v>
      </c>
      <c r="F56" s="110">
        <v>30</v>
      </c>
      <c r="G56" s="110">
        <v>0</v>
      </c>
      <c r="H56" s="114"/>
      <c r="I56" s="110">
        <f t="shared" si="14"/>
        <v>30</v>
      </c>
      <c r="J56" s="36">
        <v>22.28</v>
      </c>
      <c r="K56" s="37">
        <f t="shared" si="15"/>
        <v>668.4</v>
      </c>
      <c r="L56" s="37"/>
      <c r="M56" s="37">
        <f t="shared" si="16"/>
        <v>0</v>
      </c>
      <c r="N56" s="38">
        <v>11</v>
      </c>
      <c r="O56" s="38">
        <f t="shared" si="17"/>
        <v>245.08</v>
      </c>
      <c r="P56" s="38">
        <f t="shared" si="18"/>
        <v>0</v>
      </c>
      <c r="Q56" s="38"/>
      <c r="R56" s="38">
        <f t="shared" si="4"/>
        <v>0</v>
      </c>
      <c r="S56" s="38">
        <f t="shared" si="5"/>
        <v>0</v>
      </c>
      <c r="T56" s="38"/>
      <c r="U56" s="38">
        <f t="shared" si="6"/>
        <v>0</v>
      </c>
      <c r="V56" s="38">
        <f t="shared" si="7"/>
        <v>0</v>
      </c>
      <c r="W56" s="38"/>
      <c r="X56" s="38">
        <f t="shared" si="19"/>
        <v>0</v>
      </c>
      <c r="Y56" s="38">
        <f t="shared" si="20"/>
        <v>0</v>
      </c>
      <c r="Z56" s="38"/>
      <c r="AA56" s="38">
        <f t="shared" si="10"/>
        <v>0</v>
      </c>
      <c r="AB56" s="38">
        <f t="shared" si="11"/>
        <v>0</v>
      </c>
      <c r="AC56" s="38"/>
      <c r="AD56" s="38">
        <f t="shared" si="21"/>
        <v>0</v>
      </c>
      <c r="AE56" s="38">
        <f t="shared" si="22"/>
        <v>0</v>
      </c>
      <c r="AF56" s="38">
        <f t="shared" si="23"/>
        <v>0</v>
      </c>
      <c r="AG56" s="38">
        <f t="shared" si="24"/>
        <v>0</v>
      </c>
      <c r="AH56" s="38">
        <f t="shared" si="25"/>
        <v>0</v>
      </c>
      <c r="AI56" s="39">
        <f t="shared" si="31"/>
        <v>11</v>
      </c>
      <c r="AJ56" s="39">
        <f t="shared" ca="1" si="26"/>
        <v>245.08</v>
      </c>
      <c r="AK56" s="40">
        <f t="shared" ca="1" si="27"/>
        <v>0</v>
      </c>
      <c r="AL56" s="113">
        <f t="shared" si="0"/>
        <v>19</v>
      </c>
      <c r="AM56" s="39">
        <f t="shared" ca="1" si="28"/>
        <v>423.32</v>
      </c>
      <c r="AN56" s="148">
        <f t="shared" ca="1" si="29"/>
        <v>0</v>
      </c>
      <c r="AO56" s="41"/>
      <c r="AP56" s="41"/>
      <c r="AQ56" s="43"/>
      <c r="AR56" s="44">
        <f t="shared" si="3"/>
        <v>0</v>
      </c>
      <c r="AS56" s="45" t="str">
        <f t="shared" si="32"/>
        <v>NÃO MEDIDO</v>
      </c>
      <c r="AT56" s="46"/>
      <c r="AU56" s="47"/>
      <c r="AV56" s="48"/>
    </row>
    <row r="57" spans="1:48" s="2" customFormat="1" ht="30" customHeight="1" x14ac:dyDescent="0.2">
      <c r="A57" s="2" t="s">
        <v>521</v>
      </c>
      <c r="C57" s="132" t="s">
        <v>150</v>
      </c>
      <c r="D57" s="34" t="s">
        <v>151</v>
      </c>
      <c r="E57" s="35" t="s">
        <v>115</v>
      </c>
      <c r="F57" s="110">
        <v>12</v>
      </c>
      <c r="G57" s="110">
        <v>0</v>
      </c>
      <c r="H57" s="114"/>
      <c r="I57" s="110">
        <f t="shared" si="14"/>
        <v>12</v>
      </c>
      <c r="J57" s="36">
        <v>32.94</v>
      </c>
      <c r="K57" s="37">
        <f t="shared" si="15"/>
        <v>395.28</v>
      </c>
      <c r="L57" s="37"/>
      <c r="M57" s="37">
        <f t="shared" si="16"/>
        <v>0</v>
      </c>
      <c r="N57" s="38"/>
      <c r="O57" s="38">
        <f t="shared" si="17"/>
        <v>0</v>
      </c>
      <c r="P57" s="38">
        <f t="shared" si="18"/>
        <v>0</v>
      </c>
      <c r="Q57" s="38"/>
      <c r="R57" s="38">
        <f t="shared" si="4"/>
        <v>0</v>
      </c>
      <c r="S57" s="38">
        <f t="shared" si="5"/>
        <v>0</v>
      </c>
      <c r="T57" s="38"/>
      <c r="U57" s="38">
        <f t="shared" si="6"/>
        <v>0</v>
      </c>
      <c r="V57" s="38">
        <f t="shared" si="7"/>
        <v>0</v>
      </c>
      <c r="W57" s="38"/>
      <c r="X57" s="38">
        <f t="shared" si="19"/>
        <v>0</v>
      </c>
      <c r="Y57" s="38">
        <f t="shared" si="20"/>
        <v>0</v>
      </c>
      <c r="Z57" s="38"/>
      <c r="AA57" s="38">
        <f t="shared" si="10"/>
        <v>0</v>
      </c>
      <c r="AB57" s="38">
        <f t="shared" si="11"/>
        <v>0</v>
      </c>
      <c r="AC57" s="38"/>
      <c r="AD57" s="38">
        <f t="shared" si="21"/>
        <v>0</v>
      </c>
      <c r="AE57" s="38">
        <f t="shared" si="22"/>
        <v>0</v>
      </c>
      <c r="AF57" s="38">
        <f t="shared" si="23"/>
        <v>0</v>
      </c>
      <c r="AG57" s="38">
        <f t="shared" si="24"/>
        <v>0</v>
      </c>
      <c r="AH57" s="38">
        <f t="shared" si="25"/>
        <v>0</v>
      </c>
      <c r="AI57" s="39">
        <f t="shared" si="31"/>
        <v>0</v>
      </c>
      <c r="AJ57" s="39">
        <f t="shared" ca="1" si="26"/>
        <v>0</v>
      </c>
      <c r="AK57" s="40">
        <f t="shared" ca="1" si="27"/>
        <v>0</v>
      </c>
      <c r="AL57" s="113">
        <f t="shared" si="0"/>
        <v>12</v>
      </c>
      <c r="AM57" s="39">
        <f t="shared" ca="1" si="28"/>
        <v>395.28</v>
      </c>
      <c r="AN57" s="148">
        <f t="shared" ca="1" si="29"/>
        <v>0</v>
      </c>
      <c r="AO57" s="41"/>
      <c r="AP57" s="41"/>
      <c r="AQ57" s="43"/>
      <c r="AR57" s="44">
        <f t="shared" si="3"/>
        <v>0</v>
      </c>
      <c r="AS57" s="45" t="str">
        <f t="shared" si="32"/>
        <v>NÃO MEDIDO</v>
      </c>
      <c r="AT57" s="46"/>
      <c r="AU57" s="47"/>
      <c r="AV57" s="48"/>
    </row>
    <row r="58" spans="1:48" s="2" customFormat="1" ht="30" customHeight="1" x14ac:dyDescent="0.2">
      <c r="A58" s="2" t="s">
        <v>521</v>
      </c>
      <c r="C58" s="132" t="s">
        <v>152</v>
      </c>
      <c r="D58" s="34" t="s">
        <v>153</v>
      </c>
      <c r="E58" s="35" t="s">
        <v>110</v>
      </c>
      <c r="F58" s="110">
        <v>2</v>
      </c>
      <c r="G58" s="110">
        <v>0</v>
      </c>
      <c r="H58" s="114"/>
      <c r="I58" s="110">
        <f t="shared" si="14"/>
        <v>2</v>
      </c>
      <c r="J58" s="36">
        <v>15.2</v>
      </c>
      <c r="K58" s="37">
        <f t="shared" si="15"/>
        <v>30.4</v>
      </c>
      <c r="L58" s="37"/>
      <c r="M58" s="37">
        <f t="shared" si="16"/>
        <v>0</v>
      </c>
      <c r="N58" s="38"/>
      <c r="O58" s="38">
        <f t="shared" si="17"/>
        <v>0</v>
      </c>
      <c r="P58" s="38">
        <f t="shared" si="18"/>
        <v>0</v>
      </c>
      <c r="Q58" s="38"/>
      <c r="R58" s="38">
        <f t="shared" si="4"/>
        <v>0</v>
      </c>
      <c r="S58" s="38">
        <f t="shared" si="5"/>
        <v>0</v>
      </c>
      <c r="T58" s="38"/>
      <c r="U58" s="38">
        <f t="shared" si="6"/>
        <v>0</v>
      </c>
      <c r="V58" s="38">
        <f t="shared" si="7"/>
        <v>0</v>
      </c>
      <c r="W58" s="38"/>
      <c r="X58" s="38">
        <f t="shared" si="19"/>
        <v>0</v>
      </c>
      <c r="Y58" s="38">
        <f t="shared" si="20"/>
        <v>0</v>
      </c>
      <c r="Z58" s="38"/>
      <c r="AA58" s="38">
        <f t="shared" si="10"/>
        <v>0</v>
      </c>
      <c r="AB58" s="38">
        <f t="shared" si="11"/>
        <v>0</v>
      </c>
      <c r="AC58" s="38"/>
      <c r="AD58" s="38">
        <f t="shared" si="21"/>
        <v>0</v>
      </c>
      <c r="AE58" s="38">
        <f t="shared" si="22"/>
        <v>0</v>
      </c>
      <c r="AF58" s="38">
        <f t="shared" si="23"/>
        <v>0</v>
      </c>
      <c r="AG58" s="38">
        <f t="shared" si="24"/>
        <v>0</v>
      </c>
      <c r="AH58" s="38">
        <f t="shared" si="25"/>
        <v>0</v>
      </c>
      <c r="AI58" s="39">
        <f t="shared" si="31"/>
        <v>0</v>
      </c>
      <c r="AJ58" s="39">
        <f t="shared" ca="1" si="26"/>
        <v>0</v>
      </c>
      <c r="AK58" s="40">
        <f t="shared" ca="1" si="27"/>
        <v>0</v>
      </c>
      <c r="AL58" s="113">
        <f t="shared" si="0"/>
        <v>2</v>
      </c>
      <c r="AM58" s="39">
        <f t="shared" ca="1" si="28"/>
        <v>30.4</v>
      </c>
      <c r="AN58" s="148">
        <f t="shared" ca="1" si="29"/>
        <v>0</v>
      </c>
      <c r="AO58" s="41"/>
      <c r="AP58" s="41"/>
      <c r="AQ58" s="43"/>
      <c r="AR58" s="44">
        <f t="shared" si="3"/>
        <v>0</v>
      </c>
      <c r="AS58" s="45" t="str">
        <f t="shared" si="32"/>
        <v>NÃO MEDIDO</v>
      </c>
      <c r="AT58" s="46"/>
      <c r="AU58" s="47"/>
      <c r="AV58" s="48"/>
    </row>
    <row r="59" spans="1:48" s="2" customFormat="1" ht="30" customHeight="1" x14ac:dyDescent="0.2">
      <c r="A59" s="2" t="s">
        <v>521</v>
      </c>
      <c r="C59" s="132" t="s">
        <v>154</v>
      </c>
      <c r="D59" s="34" t="s">
        <v>155</v>
      </c>
      <c r="E59" s="35" t="s">
        <v>110</v>
      </c>
      <c r="F59" s="110">
        <v>4</v>
      </c>
      <c r="G59" s="110">
        <v>0</v>
      </c>
      <c r="H59" s="114"/>
      <c r="I59" s="110">
        <f t="shared" si="14"/>
        <v>4</v>
      </c>
      <c r="J59" s="36">
        <v>20.07</v>
      </c>
      <c r="K59" s="37">
        <f t="shared" si="15"/>
        <v>80.28</v>
      </c>
      <c r="L59" s="37"/>
      <c r="M59" s="37">
        <f t="shared" si="16"/>
        <v>0</v>
      </c>
      <c r="N59" s="38"/>
      <c r="O59" s="38">
        <f t="shared" si="17"/>
        <v>0</v>
      </c>
      <c r="P59" s="38">
        <f t="shared" si="18"/>
        <v>0</v>
      </c>
      <c r="Q59" s="38"/>
      <c r="R59" s="38">
        <f t="shared" si="4"/>
        <v>0</v>
      </c>
      <c r="S59" s="38">
        <f t="shared" si="5"/>
        <v>0</v>
      </c>
      <c r="T59" s="38"/>
      <c r="U59" s="38">
        <f t="shared" si="6"/>
        <v>0</v>
      </c>
      <c r="V59" s="38">
        <f t="shared" si="7"/>
        <v>0</v>
      </c>
      <c r="W59" s="38"/>
      <c r="X59" s="38">
        <f t="shared" si="19"/>
        <v>0</v>
      </c>
      <c r="Y59" s="38">
        <f t="shared" si="20"/>
        <v>0</v>
      </c>
      <c r="Z59" s="38"/>
      <c r="AA59" s="38">
        <f t="shared" si="10"/>
        <v>0</v>
      </c>
      <c r="AB59" s="38">
        <f t="shared" si="11"/>
        <v>0</v>
      </c>
      <c r="AC59" s="38"/>
      <c r="AD59" s="38">
        <f t="shared" si="21"/>
        <v>0</v>
      </c>
      <c r="AE59" s="38">
        <f t="shared" si="22"/>
        <v>0</v>
      </c>
      <c r="AF59" s="38">
        <f t="shared" si="23"/>
        <v>0</v>
      </c>
      <c r="AG59" s="38">
        <f t="shared" si="24"/>
        <v>0</v>
      </c>
      <c r="AH59" s="38">
        <f t="shared" si="25"/>
        <v>0</v>
      </c>
      <c r="AI59" s="39">
        <f t="shared" si="31"/>
        <v>0</v>
      </c>
      <c r="AJ59" s="39">
        <f t="shared" ca="1" si="26"/>
        <v>0</v>
      </c>
      <c r="AK59" s="40">
        <f t="shared" ca="1" si="27"/>
        <v>0</v>
      </c>
      <c r="AL59" s="113">
        <f t="shared" si="0"/>
        <v>4</v>
      </c>
      <c r="AM59" s="39">
        <f t="shared" ca="1" si="28"/>
        <v>80.28</v>
      </c>
      <c r="AN59" s="148">
        <f t="shared" ca="1" si="29"/>
        <v>0</v>
      </c>
      <c r="AO59" s="41"/>
      <c r="AP59" s="41"/>
      <c r="AQ59" s="43"/>
      <c r="AR59" s="44">
        <f t="shared" si="3"/>
        <v>0</v>
      </c>
      <c r="AS59" s="45" t="str">
        <f t="shared" si="32"/>
        <v>NÃO MEDIDO</v>
      </c>
      <c r="AT59" s="46"/>
      <c r="AU59" s="47"/>
      <c r="AV59" s="48"/>
    </row>
    <row r="60" spans="1:48" s="2" customFormat="1" ht="30" customHeight="1" x14ac:dyDescent="0.2">
      <c r="A60" s="2" t="s">
        <v>521</v>
      </c>
      <c r="C60" s="132" t="s">
        <v>156</v>
      </c>
      <c r="D60" s="34" t="s">
        <v>157</v>
      </c>
      <c r="E60" s="35" t="s">
        <v>115</v>
      </c>
      <c r="F60" s="110">
        <v>6</v>
      </c>
      <c r="G60" s="110">
        <v>0</v>
      </c>
      <c r="H60" s="114"/>
      <c r="I60" s="110">
        <f t="shared" si="14"/>
        <v>6</v>
      </c>
      <c r="J60" s="36">
        <v>20.350000000000001</v>
      </c>
      <c r="K60" s="37">
        <f t="shared" si="15"/>
        <v>122.1</v>
      </c>
      <c r="L60" s="37"/>
      <c r="M60" s="37">
        <f t="shared" si="16"/>
        <v>0</v>
      </c>
      <c r="N60" s="38">
        <v>2.4700000000000002</v>
      </c>
      <c r="O60" s="38">
        <f t="shared" si="17"/>
        <v>50.26</v>
      </c>
      <c r="P60" s="38">
        <f t="shared" si="18"/>
        <v>0</v>
      </c>
      <c r="Q60" s="38"/>
      <c r="R60" s="38">
        <f t="shared" si="4"/>
        <v>0</v>
      </c>
      <c r="S60" s="38">
        <f t="shared" si="5"/>
        <v>0</v>
      </c>
      <c r="T60" s="38"/>
      <c r="U60" s="38">
        <f t="shared" si="6"/>
        <v>0</v>
      </c>
      <c r="V60" s="38">
        <f t="shared" si="7"/>
        <v>0</v>
      </c>
      <c r="W60" s="38"/>
      <c r="X60" s="38">
        <f t="shared" si="19"/>
        <v>0</v>
      </c>
      <c r="Y60" s="38">
        <f t="shared" si="20"/>
        <v>0</v>
      </c>
      <c r="Z60" s="38"/>
      <c r="AA60" s="38">
        <f t="shared" si="10"/>
        <v>0</v>
      </c>
      <c r="AB60" s="38">
        <f t="shared" si="11"/>
        <v>0</v>
      </c>
      <c r="AC60" s="38"/>
      <c r="AD60" s="38">
        <f t="shared" si="21"/>
        <v>0</v>
      </c>
      <c r="AE60" s="38">
        <f t="shared" si="22"/>
        <v>0</v>
      </c>
      <c r="AF60" s="38">
        <f t="shared" si="23"/>
        <v>0</v>
      </c>
      <c r="AG60" s="38">
        <f t="shared" si="24"/>
        <v>0</v>
      </c>
      <c r="AH60" s="38">
        <f t="shared" si="25"/>
        <v>0</v>
      </c>
      <c r="AI60" s="39">
        <f t="shared" si="31"/>
        <v>2.4700000000000002</v>
      </c>
      <c r="AJ60" s="39">
        <f t="shared" ca="1" si="26"/>
        <v>50.26</v>
      </c>
      <c r="AK60" s="40">
        <f t="shared" ca="1" si="27"/>
        <v>0</v>
      </c>
      <c r="AL60" s="113">
        <f t="shared" si="0"/>
        <v>3.53</v>
      </c>
      <c r="AM60" s="39">
        <f t="shared" ca="1" si="28"/>
        <v>71.84</v>
      </c>
      <c r="AN60" s="148">
        <f t="shared" ca="1" si="29"/>
        <v>0</v>
      </c>
      <c r="AO60" s="41"/>
      <c r="AP60" s="41"/>
      <c r="AQ60" s="43"/>
      <c r="AR60" s="44">
        <f t="shared" si="3"/>
        <v>0</v>
      </c>
      <c r="AS60" s="45" t="str">
        <f t="shared" si="32"/>
        <v>NÃO MEDIDO</v>
      </c>
      <c r="AT60" s="46"/>
      <c r="AU60" s="47"/>
      <c r="AV60" s="48"/>
    </row>
    <row r="61" spans="1:48" s="2" customFormat="1" ht="30" customHeight="1" x14ac:dyDescent="0.2">
      <c r="A61" s="2" t="s">
        <v>521</v>
      </c>
      <c r="C61" s="132" t="s">
        <v>158</v>
      </c>
      <c r="D61" s="34" t="s">
        <v>159</v>
      </c>
      <c r="E61" s="35" t="s">
        <v>115</v>
      </c>
      <c r="F61" s="110">
        <v>6</v>
      </c>
      <c r="G61" s="110">
        <v>0</v>
      </c>
      <c r="H61" s="114"/>
      <c r="I61" s="110">
        <f t="shared" si="14"/>
        <v>6</v>
      </c>
      <c r="J61" s="36">
        <v>29.97</v>
      </c>
      <c r="K61" s="37">
        <f t="shared" si="15"/>
        <v>179.82</v>
      </c>
      <c r="L61" s="37"/>
      <c r="M61" s="37">
        <f t="shared" si="16"/>
        <v>0</v>
      </c>
      <c r="N61" s="38">
        <v>1.05</v>
      </c>
      <c r="O61" s="38">
        <f t="shared" si="17"/>
        <v>31.47</v>
      </c>
      <c r="P61" s="38">
        <f t="shared" si="18"/>
        <v>0</v>
      </c>
      <c r="Q61" s="38"/>
      <c r="R61" s="38">
        <f t="shared" si="4"/>
        <v>0</v>
      </c>
      <c r="S61" s="38">
        <f t="shared" si="5"/>
        <v>0</v>
      </c>
      <c r="T61" s="38"/>
      <c r="U61" s="38">
        <f t="shared" si="6"/>
        <v>0</v>
      </c>
      <c r="V61" s="38">
        <f t="shared" si="7"/>
        <v>0</v>
      </c>
      <c r="W61" s="38"/>
      <c r="X61" s="38">
        <f t="shared" si="19"/>
        <v>0</v>
      </c>
      <c r="Y61" s="38">
        <f t="shared" si="20"/>
        <v>0</v>
      </c>
      <c r="Z61" s="38"/>
      <c r="AA61" s="38">
        <f t="shared" si="10"/>
        <v>0</v>
      </c>
      <c r="AB61" s="38">
        <f t="shared" si="11"/>
        <v>0</v>
      </c>
      <c r="AC61" s="38"/>
      <c r="AD61" s="38">
        <f t="shared" si="21"/>
        <v>0</v>
      </c>
      <c r="AE61" s="38">
        <f t="shared" si="22"/>
        <v>0</v>
      </c>
      <c r="AF61" s="38">
        <f t="shared" si="23"/>
        <v>0</v>
      </c>
      <c r="AG61" s="38">
        <f t="shared" si="24"/>
        <v>0</v>
      </c>
      <c r="AH61" s="38">
        <f t="shared" si="25"/>
        <v>0</v>
      </c>
      <c r="AI61" s="39">
        <f t="shared" si="31"/>
        <v>1.05</v>
      </c>
      <c r="AJ61" s="39">
        <f t="shared" ca="1" si="26"/>
        <v>31.47</v>
      </c>
      <c r="AK61" s="40">
        <f t="shared" ca="1" si="27"/>
        <v>0</v>
      </c>
      <c r="AL61" s="113">
        <f t="shared" si="0"/>
        <v>4.95</v>
      </c>
      <c r="AM61" s="39">
        <f t="shared" ca="1" si="28"/>
        <v>148.35</v>
      </c>
      <c r="AN61" s="148">
        <f t="shared" ca="1" si="29"/>
        <v>0</v>
      </c>
      <c r="AO61" s="41"/>
      <c r="AP61" s="41"/>
      <c r="AQ61" s="43"/>
      <c r="AR61" s="44">
        <f t="shared" si="3"/>
        <v>5.35</v>
      </c>
      <c r="AS61" s="45" t="str">
        <f t="shared" si="32"/>
        <v>MEDIDO</v>
      </c>
      <c r="AT61" s="46"/>
      <c r="AU61" s="47"/>
      <c r="AV61" s="48"/>
    </row>
    <row r="62" spans="1:48" s="2" customFormat="1" ht="30" customHeight="1" x14ac:dyDescent="0.2">
      <c r="A62" s="2" t="s">
        <v>521</v>
      </c>
      <c r="C62" s="132" t="s">
        <v>160</v>
      </c>
      <c r="D62" s="34" t="s">
        <v>161</v>
      </c>
      <c r="E62" s="35" t="s">
        <v>115</v>
      </c>
      <c r="F62" s="110">
        <v>3</v>
      </c>
      <c r="G62" s="110">
        <v>5.35</v>
      </c>
      <c r="H62" s="114"/>
      <c r="I62" s="110">
        <f t="shared" si="14"/>
        <v>8.35</v>
      </c>
      <c r="J62" s="36">
        <v>43.49</v>
      </c>
      <c r="K62" s="37">
        <f t="shared" si="15"/>
        <v>363.14</v>
      </c>
      <c r="L62" s="37"/>
      <c r="M62" s="37">
        <f t="shared" si="16"/>
        <v>0</v>
      </c>
      <c r="N62" s="38">
        <v>3</v>
      </c>
      <c r="O62" s="38">
        <f t="shared" si="17"/>
        <v>130.47</v>
      </c>
      <c r="P62" s="38">
        <f t="shared" si="18"/>
        <v>0</v>
      </c>
      <c r="Q62" s="38"/>
      <c r="R62" s="38">
        <f t="shared" si="4"/>
        <v>0</v>
      </c>
      <c r="S62" s="38">
        <f t="shared" si="5"/>
        <v>0</v>
      </c>
      <c r="T62" s="38"/>
      <c r="U62" s="38">
        <f t="shared" si="6"/>
        <v>0</v>
      </c>
      <c r="V62" s="38">
        <f t="shared" si="7"/>
        <v>0</v>
      </c>
      <c r="W62" s="38"/>
      <c r="X62" s="38">
        <f t="shared" si="19"/>
        <v>0</v>
      </c>
      <c r="Y62" s="38">
        <f t="shared" si="20"/>
        <v>0</v>
      </c>
      <c r="Z62" s="38"/>
      <c r="AA62" s="38">
        <f t="shared" si="10"/>
        <v>0</v>
      </c>
      <c r="AB62" s="38">
        <f t="shared" si="11"/>
        <v>0</v>
      </c>
      <c r="AC62" s="38">
        <v>5.35</v>
      </c>
      <c r="AD62" s="38">
        <f t="shared" si="21"/>
        <v>232.67</v>
      </c>
      <c r="AE62" s="38">
        <f t="shared" si="22"/>
        <v>0</v>
      </c>
      <c r="AF62" s="38">
        <f t="shared" si="23"/>
        <v>0</v>
      </c>
      <c r="AG62" s="38">
        <f t="shared" si="24"/>
        <v>0</v>
      </c>
      <c r="AH62" s="38">
        <f t="shared" si="25"/>
        <v>0</v>
      </c>
      <c r="AI62" s="39">
        <f t="shared" si="31"/>
        <v>8.35</v>
      </c>
      <c r="AJ62" s="39">
        <f t="shared" ca="1" si="26"/>
        <v>363.14</v>
      </c>
      <c r="AK62" s="40">
        <f t="shared" ca="1" si="27"/>
        <v>0</v>
      </c>
      <c r="AL62" s="113">
        <f t="shared" si="0"/>
        <v>0</v>
      </c>
      <c r="AM62" s="39">
        <f t="shared" ca="1" si="28"/>
        <v>0</v>
      </c>
      <c r="AN62" s="148">
        <f t="shared" ca="1" si="29"/>
        <v>0</v>
      </c>
      <c r="AO62" s="41"/>
      <c r="AP62" s="41"/>
      <c r="AQ62" s="43"/>
      <c r="AR62" s="44">
        <f t="shared" si="3"/>
        <v>4.47</v>
      </c>
      <c r="AS62" s="45" t="str">
        <f t="shared" si="32"/>
        <v>MEDIDO</v>
      </c>
      <c r="AT62" s="46"/>
      <c r="AU62" s="47"/>
      <c r="AV62" s="48"/>
    </row>
    <row r="63" spans="1:48" s="2" customFormat="1" ht="30" customHeight="1" x14ac:dyDescent="0.2">
      <c r="A63" s="2" t="s">
        <v>521</v>
      </c>
      <c r="C63" s="132" t="s">
        <v>162</v>
      </c>
      <c r="D63" s="34" t="s">
        <v>163</v>
      </c>
      <c r="E63" s="35" t="s">
        <v>115</v>
      </c>
      <c r="F63" s="110">
        <v>18</v>
      </c>
      <c r="G63" s="110">
        <v>5.18</v>
      </c>
      <c r="H63" s="114"/>
      <c r="I63" s="110">
        <f t="shared" si="14"/>
        <v>23.18</v>
      </c>
      <c r="J63" s="36">
        <v>49</v>
      </c>
      <c r="K63" s="37">
        <f t="shared" si="15"/>
        <v>1135.82</v>
      </c>
      <c r="L63" s="37"/>
      <c r="M63" s="37">
        <f t="shared" si="16"/>
        <v>0</v>
      </c>
      <c r="N63" s="38">
        <v>18</v>
      </c>
      <c r="O63" s="38">
        <f t="shared" si="17"/>
        <v>882</v>
      </c>
      <c r="P63" s="38">
        <f t="shared" si="18"/>
        <v>0</v>
      </c>
      <c r="Q63" s="38"/>
      <c r="R63" s="38">
        <f t="shared" si="4"/>
        <v>0</v>
      </c>
      <c r="S63" s="38">
        <f t="shared" si="5"/>
        <v>0</v>
      </c>
      <c r="T63" s="38"/>
      <c r="U63" s="38">
        <f t="shared" si="6"/>
        <v>0</v>
      </c>
      <c r="V63" s="38">
        <f t="shared" si="7"/>
        <v>0</v>
      </c>
      <c r="W63" s="38"/>
      <c r="X63" s="38">
        <f t="shared" si="19"/>
        <v>0</v>
      </c>
      <c r="Y63" s="38">
        <f t="shared" si="20"/>
        <v>0</v>
      </c>
      <c r="Z63" s="38"/>
      <c r="AA63" s="38">
        <f t="shared" si="10"/>
        <v>0</v>
      </c>
      <c r="AB63" s="38">
        <f t="shared" si="11"/>
        <v>0</v>
      </c>
      <c r="AC63" s="38">
        <v>4.47</v>
      </c>
      <c r="AD63" s="38">
        <f t="shared" si="21"/>
        <v>219.03</v>
      </c>
      <c r="AE63" s="38">
        <f t="shared" si="22"/>
        <v>0</v>
      </c>
      <c r="AF63" s="38">
        <f t="shared" si="23"/>
        <v>0</v>
      </c>
      <c r="AG63" s="38">
        <f t="shared" si="24"/>
        <v>0</v>
      </c>
      <c r="AH63" s="38">
        <f t="shared" si="25"/>
        <v>0</v>
      </c>
      <c r="AI63" s="39">
        <f t="shared" si="31"/>
        <v>22.47</v>
      </c>
      <c r="AJ63" s="39">
        <f t="shared" ca="1" si="26"/>
        <v>1101.03</v>
      </c>
      <c r="AK63" s="40">
        <f t="shared" ca="1" si="27"/>
        <v>0</v>
      </c>
      <c r="AL63" s="113">
        <f t="shared" si="0"/>
        <v>0.71000000000000096</v>
      </c>
      <c r="AM63" s="39">
        <f t="shared" ca="1" si="28"/>
        <v>34.79</v>
      </c>
      <c r="AN63" s="148">
        <f t="shared" ca="1" si="29"/>
        <v>0</v>
      </c>
      <c r="AO63" s="41"/>
      <c r="AP63" s="41"/>
      <c r="AQ63" s="43"/>
      <c r="AR63" s="44">
        <f t="shared" si="3"/>
        <v>0</v>
      </c>
      <c r="AS63" s="45" t="str">
        <f t="shared" si="32"/>
        <v>NÃO MEDIDO</v>
      </c>
      <c r="AT63" s="46"/>
      <c r="AU63" s="47"/>
      <c r="AV63" s="48"/>
    </row>
    <row r="64" spans="1:48" s="2" customFormat="1" ht="30" customHeight="1" x14ac:dyDescent="0.2">
      <c r="A64" s="2" t="s">
        <v>521</v>
      </c>
      <c r="C64" s="132" t="s">
        <v>164</v>
      </c>
      <c r="D64" s="34" t="s">
        <v>165</v>
      </c>
      <c r="E64" s="35" t="s">
        <v>110</v>
      </c>
      <c r="F64" s="110">
        <v>1</v>
      </c>
      <c r="G64" s="110">
        <v>0</v>
      </c>
      <c r="H64" s="114"/>
      <c r="I64" s="110">
        <f t="shared" si="14"/>
        <v>1</v>
      </c>
      <c r="J64" s="36">
        <v>35.26</v>
      </c>
      <c r="K64" s="37">
        <f t="shared" si="15"/>
        <v>35.26</v>
      </c>
      <c r="L64" s="37"/>
      <c r="M64" s="37">
        <f t="shared" si="16"/>
        <v>0</v>
      </c>
      <c r="N64" s="38"/>
      <c r="O64" s="38">
        <f t="shared" si="17"/>
        <v>0</v>
      </c>
      <c r="P64" s="38">
        <f t="shared" si="18"/>
        <v>0</v>
      </c>
      <c r="Q64" s="38">
        <v>1</v>
      </c>
      <c r="R64" s="38">
        <f t="shared" si="4"/>
        <v>35.26</v>
      </c>
      <c r="S64" s="38">
        <f t="shared" si="5"/>
        <v>0</v>
      </c>
      <c r="T64" s="38"/>
      <c r="U64" s="38">
        <f t="shared" si="6"/>
        <v>0</v>
      </c>
      <c r="V64" s="38">
        <f t="shared" si="7"/>
        <v>0</v>
      </c>
      <c r="W64" s="38"/>
      <c r="X64" s="38">
        <f t="shared" si="19"/>
        <v>0</v>
      </c>
      <c r="Y64" s="38">
        <f t="shared" si="20"/>
        <v>0</v>
      </c>
      <c r="Z64" s="38"/>
      <c r="AA64" s="38">
        <f t="shared" si="10"/>
        <v>0</v>
      </c>
      <c r="AB64" s="38">
        <f t="shared" si="11"/>
        <v>0</v>
      </c>
      <c r="AC64" s="38"/>
      <c r="AD64" s="38">
        <f t="shared" si="21"/>
        <v>0</v>
      </c>
      <c r="AE64" s="38">
        <f t="shared" si="22"/>
        <v>0</v>
      </c>
      <c r="AF64" s="38">
        <f t="shared" si="23"/>
        <v>0</v>
      </c>
      <c r="AG64" s="38">
        <f t="shared" si="24"/>
        <v>0</v>
      </c>
      <c r="AH64" s="38">
        <f t="shared" si="25"/>
        <v>0</v>
      </c>
      <c r="AI64" s="39">
        <f t="shared" si="31"/>
        <v>1</v>
      </c>
      <c r="AJ64" s="39">
        <f t="shared" ca="1" si="26"/>
        <v>35.26</v>
      </c>
      <c r="AK64" s="40">
        <f t="shared" ca="1" si="27"/>
        <v>0</v>
      </c>
      <c r="AL64" s="113">
        <f t="shared" si="0"/>
        <v>0</v>
      </c>
      <c r="AM64" s="39">
        <f t="shared" ca="1" si="28"/>
        <v>0</v>
      </c>
      <c r="AN64" s="148">
        <f t="shared" ca="1" si="29"/>
        <v>0</v>
      </c>
      <c r="AO64" s="41"/>
      <c r="AP64" s="41"/>
      <c r="AQ64" s="43"/>
      <c r="AR64" s="44">
        <f t="shared" si="3"/>
        <v>0</v>
      </c>
      <c r="AS64" s="45" t="str">
        <f t="shared" si="32"/>
        <v>NÃO MEDIDO</v>
      </c>
      <c r="AT64" s="46"/>
      <c r="AU64" s="47"/>
      <c r="AV64" s="48"/>
    </row>
    <row r="65" spans="1:48" s="2" customFormat="1" ht="30" customHeight="1" x14ac:dyDescent="0.2">
      <c r="A65" s="2" t="s">
        <v>521</v>
      </c>
      <c r="C65" s="132" t="s">
        <v>166</v>
      </c>
      <c r="D65" s="34" t="s">
        <v>167</v>
      </c>
      <c r="E65" s="35" t="s">
        <v>110</v>
      </c>
      <c r="F65" s="110">
        <v>4</v>
      </c>
      <c r="G65" s="110">
        <v>0</v>
      </c>
      <c r="H65" s="114"/>
      <c r="I65" s="110">
        <f t="shared" si="14"/>
        <v>4</v>
      </c>
      <c r="J65" s="36">
        <v>55.63</v>
      </c>
      <c r="K65" s="37">
        <f t="shared" si="15"/>
        <v>222.52</v>
      </c>
      <c r="L65" s="37"/>
      <c r="M65" s="37">
        <f t="shared" si="16"/>
        <v>0</v>
      </c>
      <c r="N65" s="38"/>
      <c r="O65" s="38">
        <f t="shared" si="17"/>
        <v>0</v>
      </c>
      <c r="P65" s="38">
        <f t="shared" si="18"/>
        <v>0</v>
      </c>
      <c r="Q65" s="38"/>
      <c r="R65" s="38">
        <f t="shared" si="4"/>
        <v>0</v>
      </c>
      <c r="S65" s="38">
        <f t="shared" si="5"/>
        <v>0</v>
      </c>
      <c r="T65" s="38">
        <v>2</v>
      </c>
      <c r="U65" s="38">
        <f t="shared" si="6"/>
        <v>111.26</v>
      </c>
      <c r="V65" s="38">
        <f t="shared" si="7"/>
        <v>0</v>
      </c>
      <c r="W65" s="38"/>
      <c r="X65" s="38">
        <f t="shared" si="19"/>
        <v>0</v>
      </c>
      <c r="Y65" s="38">
        <f t="shared" si="20"/>
        <v>0</v>
      </c>
      <c r="Z65" s="38"/>
      <c r="AA65" s="38">
        <f t="shared" si="10"/>
        <v>0</v>
      </c>
      <c r="AB65" s="38">
        <f t="shared" si="11"/>
        <v>0</v>
      </c>
      <c r="AC65" s="38"/>
      <c r="AD65" s="38">
        <f t="shared" si="21"/>
        <v>0</v>
      </c>
      <c r="AE65" s="38">
        <f t="shared" si="22"/>
        <v>0</v>
      </c>
      <c r="AF65" s="38">
        <f t="shared" si="23"/>
        <v>0</v>
      </c>
      <c r="AG65" s="38">
        <f t="shared" si="24"/>
        <v>0</v>
      </c>
      <c r="AH65" s="38">
        <f t="shared" si="25"/>
        <v>0</v>
      </c>
      <c r="AI65" s="39">
        <f t="shared" si="31"/>
        <v>2</v>
      </c>
      <c r="AJ65" s="39">
        <f t="shared" ca="1" si="26"/>
        <v>111.26</v>
      </c>
      <c r="AK65" s="40">
        <f t="shared" ca="1" si="27"/>
        <v>0</v>
      </c>
      <c r="AL65" s="113">
        <f t="shared" si="0"/>
        <v>2</v>
      </c>
      <c r="AM65" s="39">
        <f t="shared" ca="1" si="28"/>
        <v>111.26</v>
      </c>
      <c r="AN65" s="148">
        <f t="shared" ca="1" si="29"/>
        <v>0</v>
      </c>
      <c r="AO65" s="41"/>
      <c r="AP65" s="41"/>
      <c r="AQ65" s="43"/>
      <c r="AR65" s="44">
        <f t="shared" si="3"/>
        <v>0</v>
      </c>
      <c r="AS65" s="45" t="str">
        <f t="shared" si="32"/>
        <v>NÃO MEDIDO</v>
      </c>
      <c r="AT65" s="46"/>
      <c r="AU65" s="47"/>
      <c r="AV65" s="48"/>
    </row>
    <row r="66" spans="1:48" s="2" customFormat="1" ht="30" customHeight="1" x14ac:dyDescent="0.2">
      <c r="A66" s="2" t="s">
        <v>521</v>
      </c>
      <c r="C66" s="132" t="s">
        <v>168</v>
      </c>
      <c r="D66" s="34" t="s">
        <v>169</v>
      </c>
      <c r="E66" s="35" t="s">
        <v>110</v>
      </c>
      <c r="F66" s="110">
        <v>4</v>
      </c>
      <c r="G66" s="110">
        <v>0</v>
      </c>
      <c r="H66" s="114"/>
      <c r="I66" s="110">
        <f t="shared" si="14"/>
        <v>4</v>
      </c>
      <c r="J66" s="36">
        <v>69.67</v>
      </c>
      <c r="K66" s="37">
        <f t="shared" si="15"/>
        <v>278.68</v>
      </c>
      <c r="L66" s="37"/>
      <c r="M66" s="37">
        <f t="shared" si="16"/>
        <v>0</v>
      </c>
      <c r="N66" s="38"/>
      <c r="O66" s="38">
        <f t="shared" si="17"/>
        <v>0</v>
      </c>
      <c r="P66" s="38">
        <f t="shared" si="18"/>
        <v>0</v>
      </c>
      <c r="Q66" s="38"/>
      <c r="R66" s="38">
        <f t="shared" si="4"/>
        <v>0</v>
      </c>
      <c r="S66" s="38">
        <f t="shared" si="5"/>
        <v>0</v>
      </c>
      <c r="T66" s="38"/>
      <c r="U66" s="38">
        <f t="shared" si="6"/>
        <v>0</v>
      </c>
      <c r="V66" s="38">
        <f t="shared" si="7"/>
        <v>0</v>
      </c>
      <c r="W66" s="38"/>
      <c r="X66" s="38">
        <f t="shared" si="19"/>
        <v>0</v>
      </c>
      <c r="Y66" s="38">
        <f t="shared" si="20"/>
        <v>0</v>
      </c>
      <c r="Z66" s="38"/>
      <c r="AA66" s="38">
        <f t="shared" si="10"/>
        <v>0</v>
      </c>
      <c r="AB66" s="38">
        <f t="shared" si="11"/>
        <v>0</v>
      </c>
      <c r="AC66" s="38"/>
      <c r="AD66" s="38">
        <f t="shared" si="21"/>
        <v>0</v>
      </c>
      <c r="AE66" s="38">
        <f t="shared" si="22"/>
        <v>0</v>
      </c>
      <c r="AF66" s="38">
        <f t="shared" si="23"/>
        <v>0</v>
      </c>
      <c r="AG66" s="38">
        <f t="shared" si="24"/>
        <v>0</v>
      </c>
      <c r="AH66" s="38">
        <f t="shared" si="25"/>
        <v>0</v>
      </c>
      <c r="AI66" s="39">
        <f t="shared" si="31"/>
        <v>0</v>
      </c>
      <c r="AJ66" s="39">
        <f t="shared" ca="1" si="26"/>
        <v>0</v>
      </c>
      <c r="AK66" s="40">
        <f t="shared" ca="1" si="27"/>
        <v>0</v>
      </c>
      <c r="AL66" s="113">
        <f t="shared" si="0"/>
        <v>4</v>
      </c>
      <c r="AM66" s="39">
        <f t="shared" ca="1" si="28"/>
        <v>278.68</v>
      </c>
      <c r="AN66" s="148">
        <f t="shared" ca="1" si="29"/>
        <v>0</v>
      </c>
      <c r="AO66" s="41"/>
      <c r="AP66" s="41"/>
      <c r="AQ66" s="43"/>
      <c r="AR66" s="44">
        <f t="shared" si="3"/>
        <v>0</v>
      </c>
      <c r="AS66" s="45" t="str">
        <f t="shared" si="32"/>
        <v>NÃO MEDIDO</v>
      </c>
      <c r="AT66" s="46"/>
      <c r="AU66" s="47"/>
      <c r="AV66" s="48"/>
    </row>
    <row r="67" spans="1:48" s="2" customFormat="1" ht="30" customHeight="1" x14ac:dyDescent="0.2">
      <c r="A67" s="2" t="s">
        <v>521</v>
      </c>
      <c r="C67" s="132" t="s">
        <v>170</v>
      </c>
      <c r="D67" s="34" t="s">
        <v>171</v>
      </c>
      <c r="E67" s="35" t="s">
        <v>110</v>
      </c>
      <c r="F67" s="110">
        <v>1</v>
      </c>
      <c r="G67" s="110">
        <v>0</v>
      </c>
      <c r="H67" s="114"/>
      <c r="I67" s="110">
        <f t="shared" si="14"/>
        <v>1</v>
      </c>
      <c r="J67" s="36">
        <v>169.8</v>
      </c>
      <c r="K67" s="37">
        <f t="shared" si="15"/>
        <v>169.8</v>
      </c>
      <c r="L67" s="37"/>
      <c r="M67" s="37">
        <f t="shared" si="16"/>
        <v>0</v>
      </c>
      <c r="N67" s="38">
        <v>1</v>
      </c>
      <c r="O67" s="38">
        <f t="shared" si="17"/>
        <v>169.8</v>
      </c>
      <c r="P67" s="38">
        <f t="shared" si="18"/>
        <v>0</v>
      </c>
      <c r="Q67" s="38"/>
      <c r="R67" s="38">
        <f t="shared" si="4"/>
        <v>0</v>
      </c>
      <c r="S67" s="38">
        <f t="shared" si="5"/>
        <v>0</v>
      </c>
      <c r="T67" s="38"/>
      <c r="U67" s="38">
        <f t="shared" si="6"/>
        <v>0</v>
      </c>
      <c r="V67" s="38">
        <f t="shared" si="7"/>
        <v>0</v>
      </c>
      <c r="W67" s="38"/>
      <c r="X67" s="38">
        <f t="shared" si="19"/>
        <v>0</v>
      </c>
      <c r="Y67" s="38">
        <f t="shared" si="20"/>
        <v>0</v>
      </c>
      <c r="Z67" s="38"/>
      <c r="AA67" s="38">
        <f t="shared" si="10"/>
        <v>0</v>
      </c>
      <c r="AB67" s="38">
        <f t="shared" si="11"/>
        <v>0</v>
      </c>
      <c r="AC67" s="38"/>
      <c r="AD67" s="38">
        <f t="shared" si="21"/>
        <v>0</v>
      </c>
      <c r="AE67" s="38">
        <f t="shared" si="22"/>
        <v>0</v>
      </c>
      <c r="AF67" s="38">
        <f t="shared" si="23"/>
        <v>0</v>
      </c>
      <c r="AG67" s="38">
        <f t="shared" si="24"/>
        <v>0</v>
      </c>
      <c r="AH67" s="38">
        <f t="shared" si="25"/>
        <v>0</v>
      </c>
      <c r="AI67" s="39">
        <f t="shared" si="31"/>
        <v>1</v>
      </c>
      <c r="AJ67" s="39">
        <f t="shared" ca="1" si="26"/>
        <v>169.8</v>
      </c>
      <c r="AK67" s="40">
        <f t="shared" ca="1" si="27"/>
        <v>0</v>
      </c>
      <c r="AL67" s="113">
        <f t="shared" si="0"/>
        <v>0</v>
      </c>
      <c r="AM67" s="39">
        <f t="shared" ca="1" si="28"/>
        <v>0</v>
      </c>
      <c r="AN67" s="148">
        <f t="shared" ca="1" si="29"/>
        <v>0</v>
      </c>
      <c r="AO67" s="41"/>
      <c r="AP67" s="41"/>
      <c r="AQ67" s="43"/>
      <c r="AR67" s="44">
        <f t="shared" si="3"/>
        <v>0</v>
      </c>
      <c r="AS67" s="45" t="str">
        <f t="shared" si="32"/>
        <v>NÃO MEDIDO</v>
      </c>
      <c r="AT67" s="46"/>
      <c r="AU67" s="47"/>
      <c r="AV67" s="48"/>
    </row>
    <row r="68" spans="1:48" s="2" customFormat="1" ht="30" customHeight="1" x14ac:dyDescent="0.2">
      <c r="A68" s="2" t="s">
        <v>521</v>
      </c>
      <c r="C68" s="132" t="s">
        <v>172</v>
      </c>
      <c r="D68" s="34" t="s">
        <v>173</v>
      </c>
      <c r="E68" s="35" t="s">
        <v>110</v>
      </c>
      <c r="F68" s="110">
        <v>2</v>
      </c>
      <c r="G68" s="110">
        <v>0</v>
      </c>
      <c r="H68" s="114"/>
      <c r="I68" s="110">
        <f t="shared" si="14"/>
        <v>2</v>
      </c>
      <c r="J68" s="36">
        <v>127.44</v>
      </c>
      <c r="K68" s="37">
        <f t="shared" si="15"/>
        <v>254.88</v>
      </c>
      <c r="L68" s="37"/>
      <c r="M68" s="37">
        <f t="shared" si="16"/>
        <v>0</v>
      </c>
      <c r="N68" s="38"/>
      <c r="O68" s="38">
        <f t="shared" si="17"/>
        <v>0</v>
      </c>
      <c r="P68" s="38">
        <f t="shared" si="18"/>
        <v>0</v>
      </c>
      <c r="Q68" s="38"/>
      <c r="R68" s="38">
        <f t="shared" si="4"/>
        <v>0</v>
      </c>
      <c r="S68" s="38">
        <f t="shared" si="5"/>
        <v>0</v>
      </c>
      <c r="T68" s="38"/>
      <c r="U68" s="38">
        <f t="shared" si="6"/>
        <v>0</v>
      </c>
      <c r="V68" s="38">
        <f t="shared" si="7"/>
        <v>0</v>
      </c>
      <c r="W68" s="38"/>
      <c r="X68" s="38">
        <f t="shared" si="19"/>
        <v>0</v>
      </c>
      <c r="Y68" s="38">
        <f t="shared" si="20"/>
        <v>0</v>
      </c>
      <c r="Z68" s="38"/>
      <c r="AA68" s="38">
        <f t="shared" si="10"/>
        <v>0</v>
      </c>
      <c r="AB68" s="38">
        <f t="shared" si="11"/>
        <v>0</v>
      </c>
      <c r="AC68" s="38"/>
      <c r="AD68" s="38">
        <f t="shared" si="21"/>
        <v>0</v>
      </c>
      <c r="AE68" s="38">
        <f t="shared" si="22"/>
        <v>0</v>
      </c>
      <c r="AF68" s="38">
        <f t="shared" si="23"/>
        <v>0</v>
      </c>
      <c r="AG68" s="38">
        <f t="shared" si="24"/>
        <v>0</v>
      </c>
      <c r="AH68" s="38">
        <f t="shared" si="25"/>
        <v>0</v>
      </c>
      <c r="AI68" s="39">
        <f t="shared" si="31"/>
        <v>0</v>
      </c>
      <c r="AJ68" s="39">
        <f t="shared" ca="1" si="26"/>
        <v>0</v>
      </c>
      <c r="AK68" s="40">
        <f t="shared" ca="1" si="27"/>
        <v>0</v>
      </c>
      <c r="AL68" s="113">
        <f t="shared" si="0"/>
        <v>2</v>
      </c>
      <c r="AM68" s="39">
        <f t="shared" ca="1" si="28"/>
        <v>254.88</v>
      </c>
      <c r="AN68" s="148">
        <f t="shared" ca="1" si="29"/>
        <v>0</v>
      </c>
      <c r="AO68" s="41"/>
      <c r="AP68" s="41"/>
      <c r="AQ68" s="43"/>
      <c r="AR68" s="44">
        <f t="shared" si="3"/>
        <v>0</v>
      </c>
      <c r="AS68" s="45" t="str">
        <f t="shared" si="32"/>
        <v>NÃO MEDIDO</v>
      </c>
      <c r="AT68" s="46"/>
      <c r="AU68" s="47"/>
      <c r="AV68" s="48"/>
    </row>
    <row r="69" spans="1:48" s="2" customFormat="1" ht="30" customHeight="1" x14ac:dyDescent="0.2">
      <c r="A69" s="2" t="s">
        <v>521</v>
      </c>
      <c r="C69" s="132" t="s">
        <v>174</v>
      </c>
      <c r="D69" s="34" t="s">
        <v>175</v>
      </c>
      <c r="E69" s="35" t="s">
        <v>110</v>
      </c>
      <c r="F69" s="110">
        <v>1</v>
      </c>
      <c r="G69" s="110">
        <v>0</v>
      </c>
      <c r="H69" s="114"/>
      <c r="I69" s="110">
        <f t="shared" si="14"/>
        <v>1</v>
      </c>
      <c r="J69" s="36">
        <v>382.38</v>
      </c>
      <c r="K69" s="37">
        <f t="shared" si="15"/>
        <v>382.38</v>
      </c>
      <c r="L69" s="37"/>
      <c r="M69" s="37">
        <f t="shared" si="16"/>
        <v>0</v>
      </c>
      <c r="N69" s="38"/>
      <c r="O69" s="38">
        <f t="shared" si="17"/>
        <v>0</v>
      </c>
      <c r="P69" s="38">
        <f t="shared" si="18"/>
        <v>0</v>
      </c>
      <c r="Q69" s="38">
        <v>1</v>
      </c>
      <c r="R69" s="38">
        <f t="shared" si="4"/>
        <v>382.38</v>
      </c>
      <c r="S69" s="38">
        <f t="shared" si="5"/>
        <v>0</v>
      </c>
      <c r="T69" s="38"/>
      <c r="U69" s="38">
        <f t="shared" si="6"/>
        <v>0</v>
      </c>
      <c r="V69" s="38">
        <f t="shared" si="7"/>
        <v>0</v>
      </c>
      <c r="W69" s="38"/>
      <c r="X69" s="38">
        <f t="shared" si="19"/>
        <v>0</v>
      </c>
      <c r="Y69" s="38">
        <f t="shared" si="20"/>
        <v>0</v>
      </c>
      <c r="Z69" s="38"/>
      <c r="AA69" s="38">
        <f t="shared" si="10"/>
        <v>0</v>
      </c>
      <c r="AB69" s="38">
        <f t="shared" si="11"/>
        <v>0</v>
      </c>
      <c r="AC69" s="38"/>
      <c r="AD69" s="38">
        <f t="shared" si="21"/>
        <v>0</v>
      </c>
      <c r="AE69" s="38">
        <f t="shared" si="22"/>
        <v>0</v>
      </c>
      <c r="AF69" s="38">
        <f t="shared" si="23"/>
        <v>0</v>
      </c>
      <c r="AG69" s="38">
        <f t="shared" si="24"/>
        <v>0</v>
      </c>
      <c r="AH69" s="38">
        <f t="shared" si="25"/>
        <v>0</v>
      </c>
      <c r="AI69" s="39">
        <f t="shared" si="31"/>
        <v>1</v>
      </c>
      <c r="AJ69" s="39">
        <f t="shared" ca="1" si="26"/>
        <v>382.38</v>
      </c>
      <c r="AK69" s="40">
        <f t="shared" ca="1" si="27"/>
        <v>0</v>
      </c>
      <c r="AL69" s="113">
        <f t="shared" si="0"/>
        <v>0</v>
      </c>
      <c r="AM69" s="39">
        <f t="shared" ca="1" si="28"/>
        <v>0</v>
      </c>
      <c r="AN69" s="148">
        <f t="shared" ca="1" si="29"/>
        <v>0</v>
      </c>
      <c r="AO69" s="41"/>
      <c r="AP69" s="41"/>
      <c r="AQ69" s="43"/>
      <c r="AR69" s="44">
        <f t="shared" si="3"/>
        <v>0</v>
      </c>
      <c r="AS69" s="45" t="str">
        <f t="shared" si="32"/>
        <v>NÃO MEDIDO</v>
      </c>
      <c r="AT69" s="46"/>
      <c r="AU69" s="47"/>
      <c r="AV69" s="48"/>
    </row>
    <row r="70" spans="1:48" s="2" customFormat="1" ht="30" customHeight="1" x14ac:dyDescent="0.2">
      <c r="A70" s="2" t="s">
        <v>521</v>
      </c>
      <c r="C70" s="132" t="s">
        <v>176</v>
      </c>
      <c r="D70" s="34" t="s">
        <v>177</v>
      </c>
      <c r="E70" s="35" t="s">
        <v>110</v>
      </c>
      <c r="F70" s="110">
        <v>10</v>
      </c>
      <c r="G70" s="110">
        <v>0</v>
      </c>
      <c r="H70" s="114"/>
      <c r="I70" s="110">
        <f t="shared" si="14"/>
        <v>10</v>
      </c>
      <c r="J70" s="36">
        <v>17.52</v>
      </c>
      <c r="K70" s="37">
        <f t="shared" si="15"/>
        <v>175.2</v>
      </c>
      <c r="L70" s="37"/>
      <c r="M70" s="37">
        <f t="shared" si="16"/>
        <v>0</v>
      </c>
      <c r="N70" s="38"/>
      <c r="O70" s="38">
        <f t="shared" si="17"/>
        <v>0</v>
      </c>
      <c r="P70" s="38">
        <f t="shared" si="18"/>
        <v>0</v>
      </c>
      <c r="Q70" s="38"/>
      <c r="R70" s="38">
        <f t="shared" si="4"/>
        <v>0</v>
      </c>
      <c r="S70" s="38">
        <f t="shared" si="5"/>
        <v>0</v>
      </c>
      <c r="T70" s="38"/>
      <c r="U70" s="38">
        <f t="shared" si="6"/>
        <v>0</v>
      </c>
      <c r="V70" s="38">
        <f t="shared" si="7"/>
        <v>0</v>
      </c>
      <c r="W70" s="38"/>
      <c r="X70" s="38">
        <f t="shared" si="19"/>
        <v>0</v>
      </c>
      <c r="Y70" s="38">
        <f t="shared" si="20"/>
        <v>0</v>
      </c>
      <c r="Z70" s="38"/>
      <c r="AA70" s="38">
        <f t="shared" si="10"/>
        <v>0</v>
      </c>
      <c r="AB70" s="38">
        <f t="shared" si="11"/>
        <v>0</v>
      </c>
      <c r="AC70" s="38"/>
      <c r="AD70" s="38">
        <f t="shared" si="21"/>
        <v>0</v>
      </c>
      <c r="AE70" s="38">
        <f t="shared" si="22"/>
        <v>0</v>
      </c>
      <c r="AF70" s="38">
        <f t="shared" si="23"/>
        <v>0</v>
      </c>
      <c r="AG70" s="38">
        <f t="shared" si="24"/>
        <v>0</v>
      </c>
      <c r="AH70" s="38">
        <f t="shared" si="25"/>
        <v>0</v>
      </c>
      <c r="AI70" s="39">
        <f t="shared" si="31"/>
        <v>0</v>
      </c>
      <c r="AJ70" s="39">
        <f t="shared" ca="1" si="26"/>
        <v>0</v>
      </c>
      <c r="AK70" s="40">
        <f t="shared" ca="1" si="27"/>
        <v>0</v>
      </c>
      <c r="AL70" s="113">
        <f t="shared" si="0"/>
        <v>10</v>
      </c>
      <c r="AM70" s="39">
        <f t="shared" ca="1" si="28"/>
        <v>175.2</v>
      </c>
      <c r="AN70" s="148">
        <f t="shared" ca="1" si="29"/>
        <v>0</v>
      </c>
      <c r="AO70" s="41"/>
      <c r="AP70" s="41"/>
      <c r="AQ70" s="43"/>
      <c r="AR70" s="44">
        <f t="shared" si="3"/>
        <v>0</v>
      </c>
      <c r="AS70" s="45" t="str">
        <f t="shared" si="32"/>
        <v>NÃO MEDIDO</v>
      </c>
      <c r="AT70" s="46"/>
      <c r="AU70" s="47"/>
      <c r="AV70" s="48"/>
    </row>
    <row r="71" spans="1:48" s="2" customFormat="1" ht="30" customHeight="1" x14ac:dyDescent="0.2">
      <c r="A71" s="2" t="s">
        <v>521</v>
      </c>
      <c r="C71" s="132" t="s">
        <v>178</v>
      </c>
      <c r="D71" s="34" t="s">
        <v>179</v>
      </c>
      <c r="E71" s="35" t="s">
        <v>110</v>
      </c>
      <c r="F71" s="110">
        <v>1</v>
      </c>
      <c r="G71" s="110">
        <v>0</v>
      </c>
      <c r="H71" s="114"/>
      <c r="I71" s="110">
        <f t="shared" si="14"/>
        <v>1</v>
      </c>
      <c r="J71" s="36">
        <v>152.35</v>
      </c>
      <c r="K71" s="37">
        <f t="shared" si="15"/>
        <v>152.35</v>
      </c>
      <c r="L71" s="37"/>
      <c r="M71" s="37">
        <f t="shared" si="16"/>
        <v>0</v>
      </c>
      <c r="N71" s="38"/>
      <c r="O71" s="38">
        <f t="shared" si="17"/>
        <v>0</v>
      </c>
      <c r="P71" s="38">
        <f t="shared" si="18"/>
        <v>0</v>
      </c>
      <c r="Q71" s="38"/>
      <c r="R71" s="38">
        <f t="shared" si="4"/>
        <v>0</v>
      </c>
      <c r="S71" s="38">
        <f t="shared" si="5"/>
        <v>0</v>
      </c>
      <c r="T71" s="38"/>
      <c r="U71" s="38">
        <f t="shared" si="6"/>
        <v>0</v>
      </c>
      <c r="V71" s="38">
        <f t="shared" si="7"/>
        <v>0</v>
      </c>
      <c r="W71" s="38"/>
      <c r="X71" s="38">
        <f t="shared" si="19"/>
        <v>0</v>
      </c>
      <c r="Y71" s="38">
        <f t="shared" si="20"/>
        <v>0</v>
      </c>
      <c r="Z71" s="38"/>
      <c r="AA71" s="38">
        <f t="shared" si="10"/>
        <v>0</v>
      </c>
      <c r="AB71" s="38">
        <f t="shared" si="11"/>
        <v>0</v>
      </c>
      <c r="AC71" s="38"/>
      <c r="AD71" s="38">
        <f t="shared" si="21"/>
        <v>0</v>
      </c>
      <c r="AE71" s="38">
        <f t="shared" si="22"/>
        <v>0</v>
      </c>
      <c r="AF71" s="38">
        <f t="shared" si="23"/>
        <v>0</v>
      </c>
      <c r="AG71" s="38">
        <f t="shared" si="24"/>
        <v>0</v>
      </c>
      <c r="AH71" s="38">
        <f t="shared" si="25"/>
        <v>0</v>
      </c>
      <c r="AI71" s="39">
        <f t="shared" si="31"/>
        <v>0</v>
      </c>
      <c r="AJ71" s="39">
        <f t="shared" ca="1" si="26"/>
        <v>0</v>
      </c>
      <c r="AK71" s="40">
        <f t="shared" ca="1" si="27"/>
        <v>0</v>
      </c>
      <c r="AL71" s="113">
        <f t="shared" si="0"/>
        <v>1</v>
      </c>
      <c r="AM71" s="39">
        <f t="shared" ca="1" si="28"/>
        <v>152.35</v>
      </c>
      <c r="AN71" s="148">
        <f t="shared" ca="1" si="29"/>
        <v>0</v>
      </c>
      <c r="AO71" s="41"/>
      <c r="AP71" s="41"/>
      <c r="AQ71" s="43"/>
      <c r="AR71" s="44">
        <f t="shared" si="3"/>
        <v>0</v>
      </c>
      <c r="AS71" s="45" t="str">
        <f t="shared" si="32"/>
        <v>NÃO MEDIDO</v>
      </c>
      <c r="AT71" s="46"/>
      <c r="AU71" s="47"/>
      <c r="AV71" s="48"/>
    </row>
    <row r="72" spans="1:48" s="2" customFormat="1" ht="30" customHeight="1" x14ac:dyDescent="0.2">
      <c r="A72" s="1" t="s">
        <v>522</v>
      </c>
      <c r="B72" s="1"/>
      <c r="C72" s="132">
        <v>20600</v>
      </c>
      <c r="D72" s="34" t="s">
        <v>180</v>
      </c>
      <c r="E72" s="35"/>
      <c r="F72" s="110"/>
      <c r="G72" s="110">
        <v>0</v>
      </c>
      <c r="H72" s="114"/>
      <c r="I72" s="110">
        <f t="shared" si="14"/>
        <v>0</v>
      </c>
      <c r="J72" s="36"/>
      <c r="K72" s="37">
        <f t="shared" si="15"/>
        <v>0</v>
      </c>
      <c r="L72" s="37"/>
      <c r="M72" s="37">
        <f t="shared" si="16"/>
        <v>0</v>
      </c>
      <c r="N72" s="38"/>
      <c r="O72" s="38">
        <f t="shared" si="17"/>
        <v>0</v>
      </c>
      <c r="P72" s="38">
        <f t="shared" si="18"/>
        <v>0</v>
      </c>
      <c r="Q72" s="38"/>
      <c r="R72" s="38">
        <f t="shared" si="4"/>
        <v>0</v>
      </c>
      <c r="S72" s="38">
        <f t="shared" si="5"/>
        <v>0</v>
      </c>
      <c r="T72" s="38"/>
      <c r="U72" s="38">
        <f t="shared" si="6"/>
        <v>0</v>
      </c>
      <c r="V72" s="38">
        <f t="shared" si="7"/>
        <v>0</v>
      </c>
      <c r="W72" s="38"/>
      <c r="X72" s="38">
        <f t="shared" si="19"/>
        <v>0</v>
      </c>
      <c r="Y72" s="38">
        <f t="shared" si="20"/>
        <v>0</v>
      </c>
      <c r="Z72" s="38"/>
      <c r="AA72" s="38">
        <f t="shared" si="10"/>
        <v>0</v>
      </c>
      <c r="AB72" s="38">
        <f t="shared" si="11"/>
        <v>0</v>
      </c>
      <c r="AC72" s="38"/>
      <c r="AD72" s="38">
        <f t="shared" si="21"/>
        <v>0</v>
      </c>
      <c r="AE72" s="38">
        <f t="shared" si="22"/>
        <v>0</v>
      </c>
      <c r="AF72" s="38">
        <f t="shared" si="23"/>
        <v>0</v>
      </c>
      <c r="AG72" s="38">
        <f t="shared" si="24"/>
        <v>0</v>
      </c>
      <c r="AH72" s="38">
        <f t="shared" si="25"/>
        <v>0</v>
      </c>
      <c r="AI72" s="39">
        <f t="shared" si="31"/>
        <v>0</v>
      </c>
      <c r="AJ72" s="39">
        <f t="shared" ca="1" si="26"/>
        <v>0</v>
      </c>
      <c r="AK72" s="40">
        <f t="shared" ca="1" si="27"/>
        <v>0</v>
      </c>
      <c r="AL72" s="113">
        <f t="shared" si="0"/>
        <v>0</v>
      </c>
      <c r="AM72" s="39">
        <f t="shared" ca="1" si="28"/>
        <v>0</v>
      </c>
      <c r="AN72" s="148">
        <f t="shared" ca="1" si="29"/>
        <v>0</v>
      </c>
      <c r="AO72" s="41"/>
      <c r="AP72" s="41"/>
      <c r="AQ72" s="43"/>
      <c r="AR72" s="44">
        <f t="shared" si="3"/>
        <v>0</v>
      </c>
      <c r="AS72" s="45" t="str">
        <f>IF(COUNTIF(AS73:AS81,"MEDIDO")&gt;0,"MEDIDO","NÃO MEDIDO")</f>
        <v>NÃO MEDIDO</v>
      </c>
      <c r="AT72" s="46"/>
      <c r="AU72" s="47"/>
      <c r="AV72" s="48"/>
    </row>
    <row r="73" spans="1:48" s="2" customFormat="1" ht="30" customHeight="1" x14ac:dyDescent="0.2">
      <c r="A73" s="2" t="s">
        <v>521</v>
      </c>
      <c r="C73" s="132" t="s">
        <v>181</v>
      </c>
      <c r="D73" s="34" t="s">
        <v>182</v>
      </c>
      <c r="E73" s="35" t="s">
        <v>110</v>
      </c>
      <c r="F73" s="110">
        <v>7</v>
      </c>
      <c r="G73" s="110">
        <v>0</v>
      </c>
      <c r="H73" s="114"/>
      <c r="I73" s="110">
        <f t="shared" si="14"/>
        <v>7</v>
      </c>
      <c r="J73" s="36">
        <v>5.13</v>
      </c>
      <c r="K73" s="37">
        <f t="shared" si="15"/>
        <v>35.909999999999997</v>
      </c>
      <c r="L73" s="37"/>
      <c r="M73" s="37">
        <f t="shared" si="16"/>
        <v>0</v>
      </c>
      <c r="N73" s="38"/>
      <c r="O73" s="38">
        <f t="shared" si="17"/>
        <v>0</v>
      </c>
      <c r="P73" s="38">
        <f t="shared" si="18"/>
        <v>0</v>
      </c>
      <c r="Q73" s="38"/>
      <c r="R73" s="38">
        <f t="shared" si="4"/>
        <v>0</v>
      </c>
      <c r="S73" s="38">
        <f t="shared" si="5"/>
        <v>0</v>
      </c>
      <c r="T73" s="38"/>
      <c r="U73" s="38">
        <f t="shared" si="6"/>
        <v>0</v>
      </c>
      <c r="V73" s="38">
        <f t="shared" si="7"/>
        <v>0</v>
      </c>
      <c r="W73" s="38"/>
      <c r="X73" s="38">
        <f t="shared" si="19"/>
        <v>0</v>
      </c>
      <c r="Y73" s="38">
        <f t="shared" si="20"/>
        <v>0</v>
      </c>
      <c r="Z73" s="38"/>
      <c r="AA73" s="38">
        <f t="shared" si="10"/>
        <v>0</v>
      </c>
      <c r="AB73" s="38">
        <f t="shared" si="11"/>
        <v>0</v>
      </c>
      <c r="AC73" s="38"/>
      <c r="AD73" s="38">
        <f t="shared" si="21"/>
        <v>0</v>
      </c>
      <c r="AE73" s="38">
        <f t="shared" si="22"/>
        <v>0</v>
      </c>
      <c r="AF73" s="38">
        <f t="shared" si="23"/>
        <v>0</v>
      </c>
      <c r="AG73" s="38">
        <f t="shared" si="24"/>
        <v>0</v>
      </c>
      <c r="AH73" s="38">
        <f t="shared" si="25"/>
        <v>0</v>
      </c>
      <c r="AI73" s="39">
        <f t="shared" si="31"/>
        <v>0</v>
      </c>
      <c r="AJ73" s="39">
        <f t="shared" ca="1" si="26"/>
        <v>0</v>
      </c>
      <c r="AK73" s="40">
        <f t="shared" ca="1" si="27"/>
        <v>0</v>
      </c>
      <c r="AL73" s="113">
        <f t="shared" si="0"/>
        <v>7</v>
      </c>
      <c r="AM73" s="39">
        <f t="shared" ca="1" si="28"/>
        <v>35.909999999999997</v>
      </c>
      <c r="AN73" s="148">
        <f t="shared" ca="1" si="29"/>
        <v>0</v>
      </c>
      <c r="AO73" s="41"/>
      <c r="AP73" s="41"/>
      <c r="AQ73" s="43"/>
      <c r="AR73" s="44">
        <f t="shared" si="3"/>
        <v>0</v>
      </c>
      <c r="AS73" s="45" t="str">
        <f t="shared" si="32"/>
        <v>NÃO MEDIDO</v>
      </c>
      <c r="AT73" s="46"/>
      <c r="AU73" s="47"/>
      <c r="AV73" s="48"/>
    </row>
    <row r="74" spans="1:48" s="2" customFormat="1" ht="30" customHeight="1" x14ac:dyDescent="0.2">
      <c r="A74" s="2" t="s">
        <v>521</v>
      </c>
      <c r="C74" s="132" t="s">
        <v>183</v>
      </c>
      <c r="D74" s="34" t="s">
        <v>184</v>
      </c>
      <c r="E74" s="35" t="s">
        <v>115</v>
      </c>
      <c r="F74" s="110">
        <v>21</v>
      </c>
      <c r="G74" s="110">
        <v>0</v>
      </c>
      <c r="H74" s="114"/>
      <c r="I74" s="110">
        <f t="shared" si="14"/>
        <v>21</v>
      </c>
      <c r="J74" s="36">
        <v>21.18</v>
      </c>
      <c r="K74" s="37">
        <f t="shared" si="15"/>
        <v>444.78</v>
      </c>
      <c r="L74" s="37"/>
      <c r="M74" s="37">
        <f t="shared" si="16"/>
        <v>0</v>
      </c>
      <c r="N74" s="38"/>
      <c r="O74" s="38">
        <f t="shared" si="17"/>
        <v>0</v>
      </c>
      <c r="P74" s="38">
        <f t="shared" si="18"/>
        <v>0</v>
      </c>
      <c r="Q74" s="38"/>
      <c r="R74" s="38">
        <f t="shared" si="4"/>
        <v>0</v>
      </c>
      <c r="S74" s="38">
        <f t="shared" si="5"/>
        <v>0</v>
      </c>
      <c r="T74" s="38"/>
      <c r="U74" s="38">
        <f t="shared" si="6"/>
        <v>0</v>
      </c>
      <c r="V74" s="38">
        <f t="shared" si="7"/>
        <v>0</v>
      </c>
      <c r="W74" s="38"/>
      <c r="X74" s="38">
        <f t="shared" si="19"/>
        <v>0</v>
      </c>
      <c r="Y74" s="38">
        <f t="shared" si="20"/>
        <v>0</v>
      </c>
      <c r="Z74" s="38"/>
      <c r="AA74" s="38">
        <f t="shared" si="10"/>
        <v>0</v>
      </c>
      <c r="AB74" s="38">
        <f t="shared" si="11"/>
        <v>0</v>
      </c>
      <c r="AC74" s="38"/>
      <c r="AD74" s="38">
        <f t="shared" si="21"/>
        <v>0</v>
      </c>
      <c r="AE74" s="38">
        <f t="shared" si="22"/>
        <v>0</v>
      </c>
      <c r="AF74" s="38">
        <f t="shared" si="23"/>
        <v>0</v>
      </c>
      <c r="AG74" s="38">
        <f t="shared" si="24"/>
        <v>0</v>
      </c>
      <c r="AH74" s="38">
        <f t="shared" si="25"/>
        <v>0</v>
      </c>
      <c r="AI74" s="39">
        <f t="shared" si="31"/>
        <v>0</v>
      </c>
      <c r="AJ74" s="39">
        <f t="shared" ca="1" si="26"/>
        <v>0</v>
      </c>
      <c r="AK74" s="40">
        <f t="shared" ca="1" si="27"/>
        <v>0</v>
      </c>
      <c r="AL74" s="113">
        <f t="shared" si="0"/>
        <v>21</v>
      </c>
      <c r="AM74" s="39">
        <f t="shared" ca="1" si="28"/>
        <v>444.78</v>
      </c>
      <c r="AN74" s="148">
        <f t="shared" ca="1" si="29"/>
        <v>0</v>
      </c>
      <c r="AO74" s="41"/>
      <c r="AP74" s="41"/>
      <c r="AQ74" s="43"/>
      <c r="AR74" s="44">
        <f t="shared" si="3"/>
        <v>0</v>
      </c>
      <c r="AS74" s="45" t="str">
        <f t="shared" si="32"/>
        <v>NÃO MEDIDO</v>
      </c>
      <c r="AT74" s="46"/>
      <c r="AU74" s="47"/>
      <c r="AV74" s="48"/>
    </row>
    <row r="75" spans="1:48" s="2" customFormat="1" ht="39" customHeight="1" x14ac:dyDescent="0.2">
      <c r="A75" s="2" t="s">
        <v>521</v>
      </c>
      <c r="C75" s="132" t="s">
        <v>185</v>
      </c>
      <c r="D75" s="34" t="s">
        <v>186</v>
      </c>
      <c r="E75" s="35" t="s">
        <v>110</v>
      </c>
      <c r="F75" s="110">
        <v>10</v>
      </c>
      <c r="G75" s="110">
        <v>0</v>
      </c>
      <c r="H75" s="114"/>
      <c r="I75" s="110">
        <f t="shared" si="14"/>
        <v>10</v>
      </c>
      <c r="J75" s="36">
        <v>65.73</v>
      </c>
      <c r="K75" s="37">
        <f t="shared" si="15"/>
        <v>657.3</v>
      </c>
      <c r="L75" s="37"/>
      <c r="M75" s="37">
        <f t="shared" si="16"/>
        <v>0</v>
      </c>
      <c r="N75" s="38"/>
      <c r="O75" s="38">
        <f t="shared" si="17"/>
        <v>0</v>
      </c>
      <c r="P75" s="38">
        <f t="shared" si="18"/>
        <v>0</v>
      </c>
      <c r="Q75" s="38"/>
      <c r="R75" s="38">
        <f t="shared" si="4"/>
        <v>0</v>
      </c>
      <c r="S75" s="38">
        <f t="shared" si="5"/>
        <v>0</v>
      </c>
      <c r="T75" s="38"/>
      <c r="U75" s="38">
        <f t="shared" si="6"/>
        <v>0</v>
      </c>
      <c r="V75" s="38">
        <f t="shared" si="7"/>
        <v>0</v>
      </c>
      <c r="W75" s="38"/>
      <c r="X75" s="38">
        <f t="shared" si="19"/>
        <v>0</v>
      </c>
      <c r="Y75" s="38">
        <f t="shared" si="20"/>
        <v>0</v>
      </c>
      <c r="Z75" s="38"/>
      <c r="AA75" s="38">
        <f t="shared" si="10"/>
        <v>0</v>
      </c>
      <c r="AB75" s="38">
        <f t="shared" si="11"/>
        <v>0</v>
      </c>
      <c r="AC75" s="38"/>
      <c r="AD75" s="38">
        <f t="shared" si="21"/>
        <v>0</v>
      </c>
      <c r="AE75" s="38">
        <f t="shared" si="22"/>
        <v>0</v>
      </c>
      <c r="AF75" s="38">
        <f t="shared" si="23"/>
        <v>0</v>
      </c>
      <c r="AG75" s="38">
        <f t="shared" si="24"/>
        <v>0</v>
      </c>
      <c r="AH75" s="38">
        <f t="shared" si="25"/>
        <v>0</v>
      </c>
      <c r="AI75" s="39">
        <f t="shared" si="31"/>
        <v>0</v>
      </c>
      <c r="AJ75" s="39">
        <f t="shared" ca="1" si="26"/>
        <v>0</v>
      </c>
      <c r="AK75" s="40">
        <f t="shared" ca="1" si="27"/>
        <v>0</v>
      </c>
      <c r="AL75" s="113">
        <f t="shared" si="0"/>
        <v>10</v>
      </c>
      <c r="AM75" s="39">
        <f t="shared" ca="1" si="28"/>
        <v>657.3</v>
      </c>
      <c r="AN75" s="148">
        <f t="shared" ca="1" si="29"/>
        <v>0</v>
      </c>
      <c r="AO75" s="41"/>
      <c r="AP75" s="41"/>
      <c r="AQ75" s="43"/>
      <c r="AR75" s="44">
        <f t="shared" si="3"/>
        <v>0</v>
      </c>
      <c r="AS75" s="45" t="str">
        <f t="shared" si="32"/>
        <v>NÃO MEDIDO</v>
      </c>
      <c r="AT75" s="46"/>
      <c r="AU75" s="47"/>
      <c r="AV75" s="48"/>
    </row>
    <row r="76" spans="1:48" s="2" customFormat="1" ht="30" customHeight="1" x14ac:dyDescent="0.2">
      <c r="A76" s="2" t="s">
        <v>521</v>
      </c>
      <c r="C76" s="132" t="s">
        <v>187</v>
      </c>
      <c r="D76" s="34" t="s">
        <v>188</v>
      </c>
      <c r="E76" s="35" t="s">
        <v>110</v>
      </c>
      <c r="F76" s="110">
        <v>2</v>
      </c>
      <c r="G76" s="110">
        <v>0</v>
      </c>
      <c r="H76" s="114"/>
      <c r="I76" s="110">
        <f t="shared" si="14"/>
        <v>2</v>
      </c>
      <c r="J76" s="36">
        <v>6.49</v>
      </c>
      <c r="K76" s="37">
        <f t="shared" si="15"/>
        <v>12.98</v>
      </c>
      <c r="L76" s="37"/>
      <c r="M76" s="37">
        <f t="shared" si="16"/>
        <v>0</v>
      </c>
      <c r="N76" s="38"/>
      <c r="O76" s="38">
        <f t="shared" si="17"/>
        <v>0</v>
      </c>
      <c r="P76" s="38">
        <f t="shared" si="18"/>
        <v>0</v>
      </c>
      <c r="Q76" s="38"/>
      <c r="R76" s="38">
        <f t="shared" si="4"/>
        <v>0</v>
      </c>
      <c r="S76" s="38">
        <f t="shared" si="5"/>
        <v>0</v>
      </c>
      <c r="T76" s="38"/>
      <c r="U76" s="38">
        <f t="shared" si="6"/>
        <v>0</v>
      </c>
      <c r="V76" s="38">
        <f t="shared" si="7"/>
        <v>0</v>
      </c>
      <c r="W76" s="38"/>
      <c r="X76" s="38">
        <f t="shared" si="19"/>
        <v>0</v>
      </c>
      <c r="Y76" s="38">
        <f t="shared" si="20"/>
        <v>0</v>
      </c>
      <c r="Z76" s="38"/>
      <c r="AA76" s="38">
        <f t="shared" si="10"/>
        <v>0</v>
      </c>
      <c r="AB76" s="38">
        <f t="shared" si="11"/>
        <v>0</v>
      </c>
      <c r="AC76" s="38"/>
      <c r="AD76" s="38">
        <f t="shared" si="21"/>
        <v>0</v>
      </c>
      <c r="AE76" s="38">
        <f t="shared" si="22"/>
        <v>0</v>
      </c>
      <c r="AF76" s="38">
        <f t="shared" si="23"/>
        <v>0</v>
      </c>
      <c r="AG76" s="38">
        <f t="shared" si="24"/>
        <v>0</v>
      </c>
      <c r="AH76" s="38">
        <f t="shared" si="25"/>
        <v>0</v>
      </c>
      <c r="AI76" s="39">
        <f t="shared" si="31"/>
        <v>0</v>
      </c>
      <c r="AJ76" s="39">
        <f t="shared" ca="1" si="26"/>
        <v>0</v>
      </c>
      <c r="AK76" s="40">
        <f t="shared" ca="1" si="27"/>
        <v>0</v>
      </c>
      <c r="AL76" s="113">
        <f t="shared" si="0"/>
        <v>2</v>
      </c>
      <c r="AM76" s="39">
        <f t="shared" ca="1" si="28"/>
        <v>12.98</v>
      </c>
      <c r="AN76" s="148">
        <f t="shared" ca="1" si="29"/>
        <v>0</v>
      </c>
      <c r="AO76" s="41"/>
      <c r="AP76" s="41"/>
      <c r="AQ76" s="43"/>
      <c r="AR76" s="44">
        <f t="shared" si="3"/>
        <v>0</v>
      </c>
      <c r="AS76" s="45" t="str">
        <f t="shared" si="32"/>
        <v>NÃO MEDIDO</v>
      </c>
      <c r="AT76" s="46"/>
      <c r="AU76" s="47"/>
      <c r="AV76" s="48"/>
    </row>
    <row r="77" spans="1:48" s="2" customFormat="1" ht="66" customHeight="1" x14ac:dyDescent="0.2">
      <c r="A77" s="2" t="s">
        <v>521</v>
      </c>
      <c r="C77" s="132" t="s">
        <v>189</v>
      </c>
      <c r="D77" s="34" t="s">
        <v>190</v>
      </c>
      <c r="E77" s="35" t="s">
        <v>110</v>
      </c>
      <c r="F77" s="110">
        <v>1</v>
      </c>
      <c r="G77" s="110">
        <v>0</v>
      </c>
      <c r="H77" s="114"/>
      <c r="I77" s="110">
        <f t="shared" si="14"/>
        <v>1</v>
      </c>
      <c r="J77" s="36">
        <v>92.29</v>
      </c>
      <c r="K77" s="37">
        <f t="shared" si="15"/>
        <v>92.29</v>
      </c>
      <c r="L77" s="37"/>
      <c r="M77" s="37">
        <f t="shared" si="16"/>
        <v>0</v>
      </c>
      <c r="N77" s="38"/>
      <c r="O77" s="38">
        <f t="shared" si="17"/>
        <v>0</v>
      </c>
      <c r="P77" s="38">
        <f t="shared" si="18"/>
        <v>0</v>
      </c>
      <c r="Q77" s="38"/>
      <c r="R77" s="38">
        <f t="shared" si="4"/>
        <v>0</v>
      </c>
      <c r="S77" s="38">
        <f t="shared" si="5"/>
        <v>0</v>
      </c>
      <c r="T77" s="38"/>
      <c r="U77" s="38">
        <f t="shared" si="6"/>
        <v>0</v>
      </c>
      <c r="V77" s="38">
        <f t="shared" si="7"/>
        <v>0</v>
      </c>
      <c r="W77" s="38"/>
      <c r="X77" s="38">
        <f t="shared" si="19"/>
        <v>0</v>
      </c>
      <c r="Y77" s="38">
        <f t="shared" si="20"/>
        <v>0</v>
      </c>
      <c r="Z77" s="38"/>
      <c r="AA77" s="38">
        <f t="shared" si="10"/>
        <v>0</v>
      </c>
      <c r="AB77" s="38">
        <f t="shared" si="11"/>
        <v>0</v>
      </c>
      <c r="AC77" s="38"/>
      <c r="AD77" s="38">
        <f t="shared" si="21"/>
        <v>0</v>
      </c>
      <c r="AE77" s="38">
        <f t="shared" si="22"/>
        <v>0</v>
      </c>
      <c r="AF77" s="38">
        <f t="shared" si="23"/>
        <v>0</v>
      </c>
      <c r="AG77" s="38">
        <f t="shared" si="24"/>
        <v>0</v>
      </c>
      <c r="AH77" s="38">
        <f t="shared" si="25"/>
        <v>0</v>
      </c>
      <c r="AI77" s="39">
        <f t="shared" si="31"/>
        <v>0</v>
      </c>
      <c r="AJ77" s="39">
        <f t="shared" ca="1" si="26"/>
        <v>0</v>
      </c>
      <c r="AK77" s="40">
        <f t="shared" ca="1" si="27"/>
        <v>0</v>
      </c>
      <c r="AL77" s="113">
        <f t="shared" si="0"/>
        <v>1</v>
      </c>
      <c r="AM77" s="39">
        <f t="shared" ca="1" si="28"/>
        <v>92.29</v>
      </c>
      <c r="AN77" s="148">
        <f t="shared" ca="1" si="29"/>
        <v>0</v>
      </c>
      <c r="AO77" s="41"/>
      <c r="AP77" s="41"/>
      <c r="AQ77" s="43"/>
      <c r="AR77" s="44">
        <f t="shared" si="3"/>
        <v>0</v>
      </c>
      <c r="AS77" s="45" t="str">
        <f t="shared" si="32"/>
        <v>NÃO MEDIDO</v>
      </c>
      <c r="AT77" s="46"/>
      <c r="AU77" s="47"/>
      <c r="AV77" s="48"/>
    </row>
    <row r="78" spans="1:48" s="2" customFormat="1" ht="42.75" customHeight="1" x14ac:dyDescent="0.2">
      <c r="A78" s="2" t="s">
        <v>521</v>
      </c>
      <c r="C78" s="132" t="s">
        <v>191</v>
      </c>
      <c r="D78" s="34" t="s">
        <v>192</v>
      </c>
      <c r="E78" s="35" t="s">
        <v>115</v>
      </c>
      <c r="F78" s="110">
        <v>65</v>
      </c>
      <c r="G78" s="110">
        <v>0</v>
      </c>
      <c r="H78" s="114"/>
      <c r="I78" s="110">
        <f t="shared" si="14"/>
        <v>65</v>
      </c>
      <c r="J78" s="36">
        <v>2.37</v>
      </c>
      <c r="K78" s="37">
        <f t="shared" si="15"/>
        <v>154.05000000000001</v>
      </c>
      <c r="L78" s="37"/>
      <c r="M78" s="37">
        <f t="shared" si="16"/>
        <v>0</v>
      </c>
      <c r="N78" s="38"/>
      <c r="O78" s="38">
        <f t="shared" si="17"/>
        <v>0</v>
      </c>
      <c r="P78" s="38">
        <f t="shared" si="18"/>
        <v>0</v>
      </c>
      <c r="Q78" s="38"/>
      <c r="R78" s="38">
        <f t="shared" si="4"/>
        <v>0</v>
      </c>
      <c r="S78" s="38">
        <f t="shared" si="5"/>
        <v>0</v>
      </c>
      <c r="T78" s="38"/>
      <c r="U78" s="38">
        <f t="shared" si="6"/>
        <v>0</v>
      </c>
      <c r="V78" s="38">
        <f t="shared" si="7"/>
        <v>0</v>
      </c>
      <c r="W78" s="38"/>
      <c r="X78" s="38">
        <f t="shared" si="19"/>
        <v>0</v>
      </c>
      <c r="Y78" s="38">
        <f t="shared" si="20"/>
        <v>0</v>
      </c>
      <c r="Z78" s="38"/>
      <c r="AA78" s="38">
        <f t="shared" si="10"/>
        <v>0</v>
      </c>
      <c r="AB78" s="38">
        <f t="shared" si="11"/>
        <v>0</v>
      </c>
      <c r="AC78" s="38"/>
      <c r="AD78" s="38">
        <f t="shared" si="21"/>
        <v>0</v>
      </c>
      <c r="AE78" s="38">
        <f t="shared" si="22"/>
        <v>0</v>
      </c>
      <c r="AF78" s="38">
        <f t="shared" si="23"/>
        <v>0</v>
      </c>
      <c r="AG78" s="38">
        <f t="shared" si="24"/>
        <v>0</v>
      </c>
      <c r="AH78" s="38">
        <f t="shared" si="25"/>
        <v>0</v>
      </c>
      <c r="AI78" s="39">
        <f t="shared" si="31"/>
        <v>0</v>
      </c>
      <c r="AJ78" s="39">
        <f t="shared" ca="1" si="26"/>
        <v>0</v>
      </c>
      <c r="AK78" s="40">
        <f t="shared" ca="1" si="27"/>
        <v>0</v>
      </c>
      <c r="AL78" s="113">
        <f t="shared" si="0"/>
        <v>65</v>
      </c>
      <c r="AM78" s="39">
        <f t="shared" ca="1" si="28"/>
        <v>154.05000000000001</v>
      </c>
      <c r="AN78" s="148">
        <f t="shared" ca="1" si="29"/>
        <v>0</v>
      </c>
      <c r="AO78" s="41"/>
      <c r="AP78" s="41"/>
      <c r="AQ78" s="43"/>
      <c r="AR78" s="44">
        <f t="shared" si="3"/>
        <v>0</v>
      </c>
      <c r="AS78" s="45" t="str">
        <f t="shared" si="32"/>
        <v>NÃO MEDIDO</v>
      </c>
      <c r="AT78" s="46"/>
      <c r="AU78" s="47"/>
      <c r="AV78" s="48"/>
    </row>
    <row r="79" spans="1:48" s="2" customFormat="1" ht="30" customHeight="1" x14ac:dyDescent="0.2">
      <c r="A79" s="2" t="s">
        <v>521</v>
      </c>
      <c r="C79" s="132" t="s">
        <v>193</v>
      </c>
      <c r="D79" s="34" t="s">
        <v>194</v>
      </c>
      <c r="E79" s="35" t="s">
        <v>195</v>
      </c>
      <c r="F79" s="110">
        <v>1.25</v>
      </c>
      <c r="G79" s="110">
        <v>0</v>
      </c>
      <c r="H79" s="114"/>
      <c r="I79" s="110">
        <f t="shared" si="14"/>
        <v>1.25</v>
      </c>
      <c r="J79" s="36">
        <v>40.44</v>
      </c>
      <c r="K79" s="37">
        <f t="shared" si="15"/>
        <v>50.55</v>
      </c>
      <c r="L79" s="37"/>
      <c r="M79" s="37">
        <f t="shared" si="16"/>
        <v>0</v>
      </c>
      <c r="N79" s="38"/>
      <c r="O79" s="38">
        <f t="shared" si="17"/>
        <v>0</v>
      </c>
      <c r="P79" s="38">
        <f t="shared" si="18"/>
        <v>0</v>
      </c>
      <c r="Q79" s="38"/>
      <c r="R79" s="38">
        <f t="shared" si="4"/>
        <v>0</v>
      </c>
      <c r="S79" s="38">
        <f t="shared" si="5"/>
        <v>0</v>
      </c>
      <c r="T79" s="38"/>
      <c r="U79" s="38">
        <f t="shared" si="6"/>
        <v>0</v>
      </c>
      <c r="V79" s="38">
        <f t="shared" si="7"/>
        <v>0</v>
      </c>
      <c r="W79" s="38"/>
      <c r="X79" s="38">
        <f t="shared" si="19"/>
        <v>0</v>
      </c>
      <c r="Y79" s="38">
        <f t="shared" si="20"/>
        <v>0</v>
      </c>
      <c r="Z79" s="38"/>
      <c r="AA79" s="38">
        <f t="shared" si="10"/>
        <v>0</v>
      </c>
      <c r="AB79" s="38">
        <f t="shared" si="11"/>
        <v>0</v>
      </c>
      <c r="AC79" s="38"/>
      <c r="AD79" s="38">
        <f t="shared" si="21"/>
        <v>0</v>
      </c>
      <c r="AE79" s="38">
        <f t="shared" si="22"/>
        <v>0</v>
      </c>
      <c r="AF79" s="38">
        <f t="shared" si="23"/>
        <v>0</v>
      </c>
      <c r="AG79" s="38">
        <f t="shared" si="24"/>
        <v>0</v>
      </c>
      <c r="AH79" s="38">
        <f t="shared" si="25"/>
        <v>0</v>
      </c>
      <c r="AI79" s="39">
        <f t="shared" si="31"/>
        <v>0</v>
      </c>
      <c r="AJ79" s="39">
        <f t="shared" ca="1" si="26"/>
        <v>0</v>
      </c>
      <c r="AK79" s="40">
        <f t="shared" ca="1" si="27"/>
        <v>0</v>
      </c>
      <c r="AL79" s="113">
        <f t="shared" ref="AL79:AL142" si="33">I79-AI79</f>
        <v>1.25</v>
      </c>
      <c r="AM79" s="39">
        <f t="shared" ca="1" si="28"/>
        <v>50.55</v>
      </c>
      <c r="AN79" s="148">
        <f t="shared" ca="1" si="29"/>
        <v>0</v>
      </c>
      <c r="AO79" s="41"/>
      <c r="AP79" s="41"/>
      <c r="AQ79" s="43"/>
      <c r="AR79" s="44">
        <f t="shared" ref="AR79:AR142" si="34">INDEX($N$11:$AH$267,ROW()-9,MATCH($AR$11,$N$11:$AH$11,0))</f>
        <v>0</v>
      </c>
      <c r="AS79" s="45" t="str">
        <f t="shared" si="32"/>
        <v>NÃO MEDIDO</v>
      </c>
      <c r="AT79" s="46"/>
      <c r="AU79" s="47"/>
      <c r="AV79" s="48"/>
    </row>
    <row r="80" spans="1:48" s="2" customFormat="1" ht="30" customHeight="1" x14ac:dyDescent="0.2">
      <c r="A80" s="2" t="s">
        <v>521</v>
      </c>
      <c r="C80" s="132" t="s">
        <v>196</v>
      </c>
      <c r="D80" s="34" t="s">
        <v>197</v>
      </c>
      <c r="E80" s="35" t="s">
        <v>110</v>
      </c>
      <c r="F80" s="110">
        <v>20</v>
      </c>
      <c r="G80" s="110">
        <v>0</v>
      </c>
      <c r="H80" s="114"/>
      <c r="I80" s="110">
        <f t="shared" si="14"/>
        <v>20</v>
      </c>
      <c r="J80" s="36">
        <v>4.12</v>
      </c>
      <c r="K80" s="37">
        <f t="shared" si="15"/>
        <v>82.4</v>
      </c>
      <c r="L80" s="37"/>
      <c r="M80" s="37">
        <f t="shared" si="16"/>
        <v>0</v>
      </c>
      <c r="N80" s="38"/>
      <c r="O80" s="38">
        <f t="shared" si="17"/>
        <v>0</v>
      </c>
      <c r="P80" s="38">
        <f t="shared" si="18"/>
        <v>0</v>
      </c>
      <c r="Q80" s="38"/>
      <c r="R80" s="38">
        <f t="shared" si="4"/>
        <v>0</v>
      </c>
      <c r="S80" s="38">
        <f t="shared" si="5"/>
        <v>0</v>
      </c>
      <c r="T80" s="38"/>
      <c r="U80" s="38">
        <f t="shared" si="6"/>
        <v>0</v>
      </c>
      <c r="V80" s="38">
        <f t="shared" si="7"/>
        <v>0</v>
      </c>
      <c r="W80" s="38"/>
      <c r="X80" s="38">
        <f t="shared" si="19"/>
        <v>0</v>
      </c>
      <c r="Y80" s="38">
        <f t="shared" si="20"/>
        <v>0</v>
      </c>
      <c r="Z80" s="38"/>
      <c r="AA80" s="38">
        <f t="shared" si="10"/>
        <v>0</v>
      </c>
      <c r="AB80" s="38">
        <f t="shared" si="11"/>
        <v>0</v>
      </c>
      <c r="AC80" s="38"/>
      <c r="AD80" s="38">
        <f t="shared" si="21"/>
        <v>0</v>
      </c>
      <c r="AE80" s="38">
        <f t="shared" si="22"/>
        <v>0</v>
      </c>
      <c r="AF80" s="38">
        <f t="shared" si="23"/>
        <v>0</v>
      </c>
      <c r="AG80" s="38">
        <f t="shared" si="24"/>
        <v>0</v>
      </c>
      <c r="AH80" s="38">
        <f t="shared" si="25"/>
        <v>0</v>
      </c>
      <c r="AI80" s="39">
        <f t="shared" si="31"/>
        <v>0</v>
      </c>
      <c r="AJ80" s="39">
        <f t="shared" ca="1" si="26"/>
        <v>0</v>
      </c>
      <c r="AK80" s="40">
        <f t="shared" ca="1" si="27"/>
        <v>0</v>
      </c>
      <c r="AL80" s="113">
        <f t="shared" si="33"/>
        <v>20</v>
      </c>
      <c r="AM80" s="39">
        <f t="shared" ca="1" si="28"/>
        <v>82.4</v>
      </c>
      <c r="AN80" s="148">
        <f t="shared" ca="1" si="29"/>
        <v>0</v>
      </c>
      <c r="AO80" s="41"/>
      <c r="AP80" s="41"/>
      <c r="AQ80" s="43"/>
      <c r="AR80" s="44">
        <f t="shared" si="34"/>
        <v>0</v>
      </c>
      <c r="AS80" s="45" t="str">
        <f t="shared" si="32"/>
        <v>NÃO MEDIDO</v>
      </c>
      <c r="AT80" s="46"/>
      <c r="AU80" s="47"/>
      <c r="AV80" s="48"/>
    </row>
    <row r="81" spans="1:48" s="2" customFormat="1" ht="30" customHeight="1" x14ac:dyDescent="0.2">
      <c r="A81" s="2" t="s">
        <v>521</v>
      </c>
      <c r="C81" s="132" t="s">
        <v>198</v>
      </c>
      <c r="D81" s="34" t="s">
        <v>199</v>
      </c>
      <c r="E81" s="35" t="s">
        <v>94</v>
      </c>
      <c r="F81" s="110">
        <v>30</v>
      </c>
      <c r="G81" s="110">
        <v>0</v>
      </c>
      <c r="H81" s="114"/>
      <c r="I81" s="110">
        <f t="shared" ref="I81:I144" si="35">F81+G81+H81</f>
        <v>30</v>
      </c>
      <c r="J81" s="36">
        <v>21.57</v>
      </c>
      <c r="K81" s="37">
        <f t="shared" ref="K81:K144" si="36">ROUND(($F81*$J81),2)+ROUND(($G81*$J81),2)+ROUND(($H81*$J81),2)</f>
        <v>647.1</v>
      </c>
      <c r="L81" s="37"/>
      <c r="M81" s="37">
        <f t="shared" ref="M81:M144" si="37">ROUND(($F81*$L81),2)+ROUND(($G81*$L81),2)+ROUND(($H81*$L81),2)</f>
        <v>0</v>
      </c>
      <c r="N81" s="38"/>
      <c r="O81" s="38">
        <f t="shared" si="17"/>
        <v>0</v>
      </c>
      <c r="P81" s="38">
        <f t="shared" si="18"/>
        <v>0</v>
      </c>
      <c r="Q81" s="38"/>
      <c r="R81" s="38">
        <f t="shared" ref="R81:R144" si="38">ROUND(Q81*$J81,2)</f>
        <v>0</v>
      </c>
      <c r="S81" s="38">
        <f t="shared" ref="S81:S144" si="39">ROUND(Q81*$L81,2)</f>
        <v>0</v>
      </c>
      <c r="T81" s="38"/>
      <c r="U81" s="38">
        <f t="shared" ref="U81:U144" si="40">ROUND(T81*$J81,2)</f>
        <v>0</v>
      </c>
      <c r="V81" s="38">
        <f t="shared" ref="V81:V144" si="41">ROUND(T81*$L81,2)</f>
        <v>0</v>
      </c>
      <c r="W81" s="38"/>
      <c r="X81" s="38">
        <f t="shared" ref="X81:X144" si="42">ROUND(W81*$J81,2)</f>
        <v>0</v>
      </c>
      <c r="Y81" s="38">
        <f t="shared" ref="Y81:Y144" si="43">ROUND(W81*$L81,2)</f>
        <v>0</v>
      </c>
      <c r="Z81" s="38"/>
      <c r="AA81" s="38">
        <f t="shared" ref="AA81:AA144" si="44">ROUND(Z81*$J81,2)</f>
        <v>0</v>
      </c>
      <c r="AB81" s="38">
        <f t="shared" ref="AB81:AB144" si="45">ROUND(Z81*$L81,2)</f>
        <v>0</v>
      </c>
      <c r="AC81" s="38"/>
      <c r="AD81" s="38">
        <f t="shared" ref="AD81:AD144" si="46">ROUND(AC81*$J81,2)</f>
        <v>0</v>
      </c>
      <c r="AE81" s="38">
        <f t="shared" ref="AE81:AE144" si="47">ROUND(AC81*$L81,2)</f>
        <v>0</v>
      </c>
      <c r="AF81" s="38">
        <f t="shared" ref="AF81:AF144" si="48">ROUND(AD81*$L81,2)</f>
        <v>0</v>
      </c>
      <c r="AG81" s="38">
        <f t="shared" ref="AG81:AG144" si="49">ROUND(AE81*$L81,2)</f>
        <v>0</v>
      </c>
      <c r="AH81" s="38">
        <f t="shared" ref="AH81:AH144" si="50">ROUND(AF81*$L81,2)</f>
        <v>0</v>
      </c>
      <c r="AI81" s="39">
        <f t="shared" si="31"/>
        <v>0</v>
      </c>
      <c r="AJ81" s="39">
        <f t="shared" ref="AJ81:AJ144" ca="1" si="51">SUMIF($N$11:$AE$12,"COM DESCONTO",N81:AH81)</f>
        <v>0</v>
      </c>
      <c r="AK81" s="40">
        <f t="shared" ref="AK81:AK144" ca="1" si="52">SUMIF($N$11:$AE$12,"SEM DESCONTO",N81:AH81)</f>
        <v>0</v>
      </c>
      <c r="AL81" s="113">
        <f t="shared" si="33"/>
        <v>30</v>
      </c>
      <c r="AM81" s="39">
        <f t="shared" ref="AM81:AM144" ca="1" si="53">K81-AJ81</f>
        <v>647.1</v>
      </c>
      <c r="AN81" s="148">
        <f t="shared" ref="AN81:AN144" ca="1" si="54">M81-AK81</f>
        <v>0</v>
      </c>
      <c r="AO81" s="41"/>
      <c r="AP81" s="41"/>
      <c r="AQ81" s="43"/>
      <c r="AR81" s="44">
        <f t="shared" si="34"/>
        <v>0</v>
      </c>
      <c r="AS81" s="45" t="str">
        <f t="shared" si="32"/>
        <v>NÃO MEDIDO</v>
      </c>
      <c r="AT81" s="46"/>
      <c r="AU81" s="47"/>
      <c r="AV81" s="48"/>
    </row>
    <row r="82" spans="1:48" s="2" customFormat="1" ht="30" customHeight="1" x14ac:dyDescent="0.2">
      <c r="A82" s="1" t="s">
        <v>522</v>
      </c>
      <c r="B82" s="1"/>
      <c r="C82" s="132">
        <v>20700</v>
      </c>
      <c r="D82" s="34" t="s">
        <v>200</v>
      </c>
      <c r="E82" s="35"/>
      <c r="F82" s="110"/>
      <c r="G82" s="110">
        <v>0</v>
      </c>
      <c r="H82" s="114"/>
      <c r="I82" s="110">
        <f t="shared" si="35"/>
        <v>0</v>
      </c>
      <c r="J82" s="36"/>
      <c r="K82" s="37">
        <f t="shared" si="36"/>
        <v>0</v>
      </c>
      <c r="L82" s="37"/>
      <c r="M82" s="37">
        <f t="shared" si="37"/>
        <v>0</v>
      </c>
      <c r="N82" s="38"/>
      <c r="O82" s="38">
        <f t="shared" ref="O82:O145" si="55">ROUND(N82*$J82,2)</f>
        <v>0</v>
      </c>
      <c r="P82" s="38">
        <f t="shared" ref="P82:P145" si="56">ROUND(N82*$L82,2)</f>
        <v>0</v>
      </c>
      <c r="Q82" s="38"/>
      <c r="R82" s="38">
        <f t="shared" si="38"/>
        <v>0</v>
      </c>
      <c r="S82" s="38">
        <f t="shared" si="39"/>
        <v>0</v>
      </c>
      <c r="T82" s="38"/>
      <c r="U82" s="38">
        <f t="shared" si="40"/>
        <v>0</v>
      </c>
      <c r="V82" s="38">
        <f t="shared" si="41"/>
        <v>0</v>
      </c>
      <c r="W82" s="38"/>
      <c r="X82" s="38">
        <f t="shared" si="42"/>
        <v>0</v>
      </c>
      <c r="Y82" s="38">
        <f t="shared" si="43"/>
        <v>0</v>
      </c>
      <c r="Z82" s="38"/>
      <c r="AA82" s="38">
        <f t="shared" si="44"/>
        <v>0</v>
      </c>
      <c r="AB82" s="38">
        <f t="shared" si="45"/>
        <v>0</v>
      </c>
      <c r="AC82" s="38"/>
      <c r="AD82" s="38">
        <f t="shared" si="46"/>
        <v>0</v>
      </c>
      <c r="AE82" s="38">
        <f t="shared" si="47"/>
        <v>0</v>
      </c>
      <c r="AF82" s="38">
        <f t="shared" si="48"/>
        <v>0</v>
      </c>
      <c r="AG82" s="38">
        <f t="shared" si="49"/>
        <v>0</v>
      </c>
      <c r="AH82" s="38">
        <f t="shared" si="50"/>
        <v>0</v>
      </c>
      <c r="AI82" s="39">
        <f t="shared" si="31"/>
        <v>0</v>
      </c>
      <c r="AJ82" s="39">
        <f t="shared" ca="1" si="51"/>
        <v>0</v>
      </c>
      <c r="AK82" s="40">
        <f t="shared" ca="1" si="52"/>
        <v>0</v>
      </c>
      <c r="AL82" s="113">
        <f t="shared" si="33"/>
        <v>0</v>
      </c>
      <c r="AM82" s="39">
        <f t="shared" ca="1" si="53"/>
        <v>0</v>
      </c>
      <c r="AN82" s="148">
        <f t="shared" ca="1" si="54"/>
        <v>0</v>
      </c>
      <c r="AO82" s="41"/>
      <c r="AP82" s="41"/>
      <c r="AQ82" s="43"/>
      <c r="AR82" s="44">
        <f t="shared" si="34"/>
        <v>0</v>
      </c>
      <c r="AS82" s="45" t="str">
        <f>IF(COUNTIF(AS83:AS149,"MEDIDO")&gt;0,"MEDIDO","NÃO MEDIDO")</f>
        <v>NÃO MEDIDO</v>
      </c>
      <c r="AT82" s="46"/>
      <c r="AU82" s="47"/>
      <c r="AV82" s="48"/>
    </row>
    <row r="83" spans="1:48" s="2" customFormat="1" ht="30" customHeight="1" x14ac:dyDescent="0.2">
      <c r="A83" s="2" t="s">
        <v>521</v>
      </c>
      <c r="C83" s="132" t="s">
        <v>201</v>
      </c>
      <c r="D83" s="34" t="s">
        <v>202</v>
      </c>
      <c r="E83" s="35" t="s">
        <v>110</v>
      </c>
      <c r="F83" s="110">
        <v>2</v>
      </c>
      <c r="G83" s="110">
        <v>0</v>
      </c>
      <c r="H83" s="114"/>
      <c r="I83" s="110">
        <f t="shared" si="35"/>
        <v>2</v>
      </c>
      <c r="J83" s="36">
        <v>239.29</v>
      </c>
      <c r="K83" s="37">
        <f t="shared" si="36"/>
        <v>478.58</v>
      </c>
      <c r="L83" s="37"/>
      <c r="M83" s="37">
        <f t="shared" si="37"/>
        <v>0</v>
      </c>
      <c r="N83" s="38"/>
      <c r="O83" s="38">
        <f t="shared" si="55"/>
        <v>0</v>
      </c>
      <c r="P83" s="38">
        <f t="shared" si="56"/>
        <v>0</v>
      </c>
      <c r="Q83" s="38"/>
      <c r="R83" s="38">
        <f t="shared" si="38"/>
        <v>0</v>
      </c>
      <c r="S83" s="38">
        <f t="shared" si="39"/>
        <v>0</v>
      </c>
      <c r="T83" s="38"/>
      <c r="U83" s="38">
        <f t="shared" si="40"/>
        <v>0</v>
      </c>
      <c r="V83" s="38">
        <f t="shared" si="41"/>
        <v>0</v>
      </c>
      <c r="W83" s="38"/>
      <c r="X83" s="38">
        <f t="shared" si="42"/>
        <v>0</v>
      </c>
      <c r="Y83" s="38">
        <f t="shared" si="43"/>
        <v>0</v>
      </c>
      <c r="Z83" s="38"/>
      <c r="AA83" s="38">
        <f t="shared" si="44"/>
        <v>0</v>
      </c>
      <c r="AB83" s="38">
        <f t="shared" si="45"/>
        <v>0</v>
      </c>
      <c r="AC83" s="38"/>
      <c r="AD83" s="38">
        <f t="shared" si="46"/>
        <v>0</v>
      </c>
      <c r="AE83" s="38">
        <f t="shared" si="47"/>
        <v>0</v>
      </c>
      <c r="AF83" s="38">
        <f t="shared" si="48"/>
        <v>0</v>
      </c>
      <c r="AG83" s="38">
        <f t="shared" si="49"/>
        <v>0</v>
      </c>
      <c r="AH83" s="38">
        <f t="shared" si="50"/>
        <v>0</v>
      </c>
      <c r="AI83" s="39">
        <f t="shared" si="31"/>
        <v>0</v>
      </c>
      <c r="AJ83" s="39">
        <f t="shared" ca="1" si="51"/>
        <v>0</v>
      </c>
      <c r="AK83" s="40">
        <f t="shared" ca="1" si="52"/>
        <v>0</v>
      </c>
      <c r="AL83" s="113">
        <f t="shared" si="33"/>
        <v>2</v>
      </c>
      <c r="AM83" s="39">
        <f t="shared" ca="1" si="53"/>
        <v>478.58</v>
      </c>
      <c r="AN83" s="148">
        <f t="shared" ca="1" si="54"/>
        <v>0</v>
      </c>
      <c r="AO83" s="41"/>
      <c r="AP83" s="41"/>
      <c r="AQ83" s="43"/>
      <c r="AR83" s="44">
        <f t="shared" si="34"/>
        <v>0</v>
      </c>
      <c r="AS83" s="45" t="str">
        <f t="shared" si="32"/>
        <v>NÃO MEDIDO</v>
      </c>
      <c r="AT83" s="46"/>
      <c r="AU83" s="47"/>
      <c r="AV83" s="48"/>
    </row>
    <row r="84" spans="1:48" s="2" customFormat="1" ht="30" customHeight="1" x14ac:dyDescent="0.2">
      <c r="A84" s="2" t="s">
        <v>521</v>
      </c>
      <c r="C84" s="132" t="s">
        <v>203</v>
      </c>
      <c r="D84" s="34" t="s">
        <v>204</v>
      </c>
      <c r="E84" s="35" t="s">
        <v>115</v>
      </c>
      <c r="F84" s="110">
        <v>15</v>
      </c>
      <c r="G84" s="110">
        <v>0</v>
      </c>
      <c r="H84" s="114"/>
      <c r="I84" s="110">
        <f t="shared" si="35"/>
        <v>15</v>
      </c>
      <c r="J84" s="36">
        <v>5.81</v>
      </c>
      <c r="K84" s="37">
        <f t="shared" si="36"/>
        <v>87.15</v>
      </c>
      <c r="L84" s="37"/>
      <c r="M84" s="37">
        <f t="shared" si="37"/>
        <v>0</v>
      </c>
      <c r="N84" s="38"/>
      <c r="O84" s="38">
        <f t="shared" si="55"/>
        <v>0</v>
      </c>
      <c r="P84" s="38">
        <f t="shared" si="56"/>
        <v>0</v>
      </c>
      <c r="Q84" s="38"/>
      <c r="R84" s="38">
        <f t="shared" si="38"/>
        <v>0</v>
      </c>
      <c r="S84" s="38">
        <f t="shared" si="39"/>
        <v>0</v>
      </c>
      <c r="T84" s="38"/>
      <c r="U84" s="38">
        <f t="shared" si="40"/>
        <v>0</v>
      </c>
      <c r="V84" s="38">
        <f t="shared" si="41"/>
        <v>0</v>
      </c>
      <c r="W84" s="38"/>
      <c r="X84" s="38">
        <f t="shared" si="42"/>
        <v>0</v>
      </c>
      <c r="Y84" s="38">
        <f t="shared" si="43"/>
        <v>0</v>
      </c>
      <c r="Z84" s="38"/>
      <c r="AA84" s="38">
        <f t="shared" si="44"/>
        <v>0</v>
      </c>
      <c r="AB84" s="38">
        <f t="shared" si="45"/>
        <v>0</v>
      </c>
      <c r="AC84" s="38"/>
      <c r="AD84" s="38">
        <f t="shared" si="46"/>
        <v>0</v>
      </c>
      <c r="AE84" s="38">
        <f t="shared" si="47"/>
        <v>0</v>
      </c>
      <c r="AF84" s="38">
        <f t="shared" si="48"/>
        <v>0</v>
      </c>
      <c r="AG84" s="38">
        <f t="shared" si="49"/>
        <v>0</v>
      </c>
      <c r="AH84" s="38">
        <f t="shared" si="50"/>
        <v>0</v>
      </c>
      <c r="AI84" s="39">
        <f t="shared" si="31"/>
        <v>0</v>
      </c>
      <c r="AJ84" s="39">
        <f t="shared" ca="1" si="51"/>
        <v>0</v>
      </c>
      <c r="AK84" s="40">
        <f t="shared" ca="1" si="52"/>
        <v>0</v>
      </c>
      <c r="AL84" s="113">
        <f t="shared" si="33"/>
        <v>15</v>
      </c>
      <c r="AM84" s="39">
        <f t="shared" ca="1" si="53"/>
        <v>87.15</v>
      </c>
      <c r="AN84" s="148">
        <f t="shared" ca="1" si="54"/>
        <v>0</v>
      </c>
      <c r="AO84" s="41"/>
      <c r="AP84" s="41"/>
      <c r="AQ84" s="43"/>
      <c r="AR84" s="44">
        <f t="shared" si="34"/>
        <v>0</v>
      </c>
      <c r="AS84" s="45" t="str">
        <f t="shared" si="32"/>
        <v>NÃO MEDIDO</v>
      </c>
      <c r="AT84" s="46"/>
      <c r="AU84" s="47"/>
      <c r="AV84" s="48"/>
    </row>
    <row r="85" spans="1:48" s="2" customFormat="1" ht="35.25" customHeight="1" x14ac:dyDescent="0.2">
      <c r="A85" s="2" t="s">
        <v>521</v>
      </c>
      <c r="C85" s="132" t="s">
        <v>205</v>
      </c>
      <c r="D85" s="34" t="s">
        <v>206</v>
      </c>
      <c r="E85" s="35" t="s">
        <v>110</v>
      </c>
      <c r="F85" s="110">
        <v>6</v>
      </c>
      <c r="G85" s="110">
        <v>0</v>
      </c>
      <c r="H85" s="114"/>
      <c r="I85" s="110">
        <f t="shared" si="35"/>
        <v>6</v>
      </c>
      <c r="J85" s="36">
        <v>39.44</v>
      </c>
      <c r="K85" s="37">
        <f t="shared" si="36"/>
        <v>236.64</v>
      </c>
      <c r="L85" s="37"/>
      <c r="M85" s="37">
        <f t="shared" si="37"/>
        <v>0</v>
      </c>
      <c r="N85" s="38"/>
      <c r="O85" s="38">
        <f t="shared" si="55"/>
        <v>0</v>
      </c>
      <c r="P85" s="38">
        <f t="shared" si="56"/>
        <v>0</v>
      </c>
      <c r="Q85" s="38">
        <v>4</v>
      </c>
      <c r="R85" s="38">
        <f t="shared" si="38"/>
        <v>157.76</v>
      </c>
      <c r="S85" s="38">
        <f t="shared" si="39"/>
        <v>0</v>
      </c>
      <c r="T85" s="38"/>
      <c r="U85" s="38">
        <f t="shared" si="40"/>
        <v>0</v>
      </c>
      <c r="V85" s="38">
        <f t="shared" si="41"/>
        <v>0</v>
      </c>
      <c r="W85" s="38"/>
      <c r="X85" s="38">
        <f t="shared" si="42"/>
        <v>0</v>
      </c>
      <c r="Y85" s="38">
        <f t="shared" si="43"/>
        <v>0</v>
      </c>
      <c r="Z85" s="38"/>
      <c r="AA85" s="38">
        <f t="shared" si="44"/>
        <v>0</v>
      </c>
      <c r="AB85" s="38">
        <f t="shared" si="45"/>
        <v>0</v>
      </c>
      <c r="AC85" s="38"/>
      <c r="AD85" s="38">
        <f t="shared" si="46"/>
        <v>0</v>
      </c>
      <c r="AE85" s="38">
        <f t="shared" si="47"/>
        <v>0</v>
      </c>
      <c r="AF85" s="38">
        <f t="shared" si="48"/>
        <v>0</v>
      </c>
      <c r="AG85" s="38">
        <f t="shared" si="49"/>
        <v>0</v>
      </c>
      <c r="AH85" s="38">
        <f t="shared" si="50"/>
        <v>0</v>
      </c>
      <c r="AI85" s="39">
        <f t="shared" si="31"/>
        <v>4</v>
      </c>
      <c r="AJ85" s="39">
        <f t="shared" ca="1" si="51"/>
        <v>157.76</v>
      </c>
      <c r="AK85" s="40">
        <f t="shared" ca="1" si="52"/>
        <v>0</v>
      </c>
      <c r="AL85" s="113">
        <f t="shared" si="33"/>
        <v>2</v>
      </c>
      <c r="AM85" s="39">
        <f t="shared" ca="1" si="53"/>
        <v>78.88</v>
      </c>
      <c r="AN85" s="148">
        <f t="shared" ca="1" si="54"/>
        <v>0</v>
      </c>
      <c r="AO85" s="41"/>
      <c r="AP85" s="41"/>
      <c r="AQ85" s="43"/>
      <c r="AR85" s="44">
        <f t="shared" si="34"/>
        <v>0</v>
      </c>
      <c r="AS85" s="45" t="str">
        <f t="shared" si="32"/>
        <v>NÃO MEDIDO</v>
      </c>
      <c r="AT85" s="46"/>
      <c r="AU85" s="47"/>
      <c r="AV85" s="48"/>
    </row>
    <row r="86" spans="1:48" s="2" customFormat="1" ht="94.5" customHeight="1" x14ac:dyDescent="0.2">
      <c r="A86" s="2" t="s">
        <v>521</v>
      </c>
      <c r="C86" s="132" t="s">
        <v>207</v>
      </c>
      <c r="D86" s="34" t="s">
        <v>208</v>
      </c>
      <c r="E86" s="35" t="s">
        <v>110</v>
      </c>
      <c r="F86" s="110">
        <v>1</v>
      </c>
      <c r="G86" s="110">
        <v>0</v>
      </c>
      <c r="H86" s="114"/>
      <c r="I86" s="110">
        <f t="shared" si="35"/>
        <v>1</v>
      </c>
      <c r="J86" s="36">
        <v>1107.18</v>
      </c>
      <c r="K86" s="37">
        <f t="shared" si="36"/>
        <v>1107.18</v>
      </c>
      <c r="L86" s="37"/>
      <c r="M86" s="37">
        <f t="shared" si="37"/>
        <v>0</v>
      </c>
      <c r="N86" s="38"/>
      <c r="O86" s="38">
        <f t="shared" si="55"/>
        <v>0</v>
      </c>
      <c r="P86" s="38">
        <f t="shared" si="56"/>
        <v>0</v>
      </c>
      <c r="Q86" s="38">
        <v>1</v>
      </c>
      <c r="R86" s="38">
        <f t="shared" si="38"/>
        <v>1107.18</v>
      </c>
      <c r="S86" s="38">
        <f t="shared" si="39"/>
        <v>0</v>
      </c>
      <c r="T86" s="38"/>
      <c r="U86" s="38">
        <f t="shared" si="40"/>
        <v>0</v>
      </c>
      <c r="V86" s="38">
        <f t="shared" si="41"/>
        <v>0</v>
      </c>
      <c r="W86" s="38"/>
      <c r="X86" s="38">
        <f t="shared" si="42"/>
        <v>0</v>
      </c>
      <c r="Y86" s="38">
        <f t="shared" si="43"/>
        <v>0</v>
      </c>
      <c r="Z86" s="38"/>
      <c r="AA86" s="38">
        <f t="shared" si="44"/>
        <v>0</v>
      </c>
      <c r="AB86" s="38">
        <f t="shared" si="45"/>
        <v>0</v>
      </c>
      <c r="AC86" s="38"/>
      <c r="AD86" s="38">
        <f t="shared" si="46"/>
        <v>0</v>
      </c>
      <c r="AE86" s="38">
        <f t="shared" si="47"/>
        <v>0</v>
      </c>
      <c r="AF86" s="38">
        <f t="shared" si="48"/>
        <v>0</v>
      </c>
      <c r="AG86" s="38">
        <f t="shared" si="49"/>
        <v>0</v>
      </c>
      <c r="AH86" s="38">
        <f t="shared" si="50"/>
        <v>0</v>
      </c>
      <c r="AI86" s="39">
        <f t="shared" ref="AI86:AI149" si="57">SUMIF($N$10:$AH$10,"QUANTIDADE",N86:AH86)</f>
        <v>1</v>
      </c>
      <c r="AJ86" s="39">
        <f t="shared" ca="1" si="51"/>
        <v>1107.18</v>
      </c>
      <c r="AK86" s="40">
        <f t="shared" ca="1" si="52"/>
        <v>0</v>
      </c>
      <c r="AL86" s="113">
        <f t="shared" si="33"/>
        <v>0</v>
      </c>
      <c r="AM86" s="39">
        <f t="shared" ca="1" si="53"/>
        <v>0</v>
      </c>
      <c r="AN86" s="148">
        <f t="shared" ca="1" si="54"/>
        <v>0</v>
      </c>
      <c r="AO86" s="41"/>
      <c r="AP86" s="41"/>
      <c r="AQ86" s="43"/>
      <c r="AR86" s="44">
        <f t="shared" si="34"/>
        <v>0</v>
      </c>
      <c r="AS86" s="45" t="str">
        <f t="shared" si="32"/>
        <v>NÃO MEDIDO</v>
      </c>
      <c r="AT86" s="46"/>
      <c r="AU86" s="47"/>
      <c r="AV86" s="48"/>
    </row>
    <row r="87" spans="1:48" s="2" customFormat="1" ht="30" customHeight="1" x14ac:dyDescent="0.2">
      <c r="A87" s="2" t="s">
        <v>521</v>
      </c>
      <c r="C87" s="132" t="s">
        <v>209</v>
      </c>
      <c r="D87" s="34" t="s">
        <v>210</v>
      </c>
      <c r="E87" s="35" t="s">
        <v>110</v>
      </c>
      <c r="F87" s="110">
        <v>4</v>
      </c>
      <c r="G87" s="110">
        <v>0</v>
      </c>
      <c r="H87" s="114"/>
      <c r="I87" s="110">
        <f t="shared" si="35"/>
        <v>4</v>
      </c>
      <c r="J87" s="36">
        <v>141.61000000000001</v>
      </c>
      <c r="K87" s="37">
        <f t="shared" si="36"/>
        <v>566.44000000000005</v>
      </c>
      <c r="L87" s="37"/>
      <c r="M87" s="37">
        <f t="shared" si="37"/>
        <v>0</v>
      </c>
      <c r="N87" s="38"/>
      <c r="O87" s="38">
        <f t="shared" si="55"/>
        <v>0</v>
      </c>
      <c r="P87" s="38">
        <f t="shared" si="56"/>
        <v>0</v>
      </c>
      <c r="Q87" s="38">
        <v>4</v>
      </c>
      <c r="R87" s="38">
        <f t="shared" si="38"/>
        <v>566.44000000000005</v>
      </c>
      <c r="S87" s="38">
        <f t="shared" si="39"/>
        <v>0</v>
      </c>
      <c r="T87" s="38"/>
      <c r="U87" s="38">
        <f t="shared" si="40"/>
        <v>0</v>
      </c>
      <c r="V87" s="38">
        <f t="shared" si="41"/>
        <v>0</v>
      </c>
      <c r="W87" s="38"/>
      <c r="X87" s="38">
        <f t="shared" si="42"/>
        <v>0</v>
      </c>
      <c r="Y87" s="38">
        <f t="shared" si="43"/>
        <v>0</v>
      </c>
      <c r="Z87" s="38"/>
      <c r="AA87" s="38">
        <f t="shared" si="44"/>
        <v>0</v>
      </c>
      <c r="AB87" s="38">
        <f t="shared" si="45"/>
        <v>0</v>
      </c>
      <c r="AC87" s="38"/>
      <c r="AD87" s="38">
        <f t="shared" si="46"/>
        <v>0</v>
      </c>
      <c r="AE87" s="38">
        <f t="shared" si="47"/>
        <v>0</v>
      </c>
      <c r="AF87" s="38">
        <f t="shared" si="48"/>
        <v>0</v>
      </c>
      <c r="AG87" s="38">
        <f t="shared" si="49"/>
        <v>0</v>
      </c>
      <c r="AH87" s="38">
        <f t="shared" si="50"/>
        <v>0</v>
      </c>
      <c r="AI87" s="39">
        <f t="shared" si="57"/>
        <v>4</v>
      </c>
      <c r="AJ87" s="39">
        <f t="shared" ca="1" si="51"/>
        <v>566.44000000000005</v>
      </c>
      <c r="AK87" s="40">
        <f t="shared" ca="1" si="52"/>
        <v>0</v>
      </c>
      <c r="AL87" s="113">
        <f t="shared" si="33"/>
        <v>0</v>
      </c>
      <c r="AM87" s="39">
        <f t="shared" ca="1" si="53"/>
        <v>0</v>
      </c>
      <c r="AN87" s="148">
        <f t="shared" ca="1" si="54"/>
        <v>0</v>
      </c>
      <c r="AO87" s="41"/>
      <c r="AP87" s="41"/>
      <c r="AQ87" s="43"/>
      <c r="AR87" s="44">
        <f t="shared" si="34"/>
        <v>0</v>
      </c>
      <c r="AS87" s="45" t="str">
        <f t="shared" si="32"/>
        <v>NÃO MEDIDO</v>
      </c>
      <c r="AT87" s="46"/>
      <c r="AU87" s="47"/>
      <c r="AV87" s="48"/>
    </row>
    <row r="88" spans="1:48" s="2" customFormat="1" ht="30" customHeight="1" x14ac:dyDescent="0.2">
      <c r="A88" s="2" t="s">
        <v>521</v>
      </c>
      <c r="C88" s="132" t="s">
        <v>211</v>
      </c>
      <c r="D88" s="34" t="s">
        <v>212</v>
      </c>
      <c r="E88" s="35" t="s">
        <v>110</v>
      </c>
      <c r="F88" s="110">
        <v>30</v>
      </c>
      <c r="G88" s="110">
        <v>0</v>
      </c>
      <c r="H88" s="114"/>
      <c r="I88" s="110">
        <f t="shared" si="35"/>
        <v>30</v>
      </c>
      <c r="J88" s="36">
        <v>11.84</v>
      </c>
      <c r="K88" s="37">
        <f t="shared" si="36"/>
        <v>355.2</v>
      </c>
      <c r="L88" s="37"/>
      <c r="M88" s="37">
        <f t="shared" si="37"/>
        <v>0</v>
      </c>
      <c r="N88" s="38"/>
      <c r="O88" s="38">
        <f t="shared" si="55"/>
        <v>0</v>
      </c>
      <c r="P88" s="38">
        <f t="shared" si="56"/>
        <v>0</v>
      </c>
      <c r="Q88" s="38">
        <v>13</v>
      </c>
      <c r="R88" s="38">
        <f t="shared" si="38"/>
        <v>153.91999999999999</v>
      </c>
      <c r="S88" s="38">
        <f t="shared" si="39"/>
        <v>0</v>
      </c>
      <c r="T88" s="38"/>
      <c r="U88" s="38">
        <f t="shared" si="40"/>
        <v>0</v>
      </c>
      <c r="V88" s="38">
        <f t="shared" si="41"/>
        <v>0</v>
      </c>
      <c r="W88" s="38"/>
      <c r="X88" s="38">
        <f t="shared" si="42"/>
        <v>0</v>
      </c>
      <c r="Y88" s="38">
        <f t="shared" si="43"/>
        <v>0</v>
      </c>
      <c r="Z88" s="38"/>
      <c r="AA88" s="38">
        <f t="shared" si="44"/>
        <v>0</v>
      </c>
      <c r="AB88" s="38">
        <f t="shared" si="45"/>
        <v>0</v>
      </c>
      <c r="AC88" s="38"/>
      <c r="AD88" s="38">
        <f t="shared" si="46"/>
        <v>0</v>
      </c>
      <c r="AE88" s="38">
        <f t="shared" si="47"/>
        <v>0</v>
      </c>
      <c r="AF88" s="38">
        <f t="shared" si="48"/>
        <v>0</v>
      </c>
      <c r="AG88" s="38">
        <f t="shared" si="49"/>
        <v>0</v>
      </c>
      <c r="AH88" s="38">
        <f t="shared" si="50"/>
        <v>0</v>
      </c>
      <c r="AI88" s="39">
        <f t="shared" si="57"/>
        <v>13</v>
      </c>
      <c r="AJ88" s="39">
        <f t="shared" ca="1" si="51"/>
        <v>153.91999999999999</v>
      </c>
      <c r="AK88" s="40">
        <f t="shared" ca="1" si="52"/>
        <v>0</v>
      </c>
      <c r="AL88" s="113">
        <f t="shared" si="33"/>
        <v>17</v>
      </c>
      <c r="AM88" s="39">
        <f t="shared" ca="1" si="53"/>
        <v>201.28</v>
      </c>
      <c r="AN88" s="148">
        <f t="shared" ca="1" si="54"/>
        <v>0</v>
      </c>
      <c r="AO88" s="41"/>
      <c r="AP88" s="41"/>
      <c r="AQ88" s="43"/>
      <c r="AR88" s="44">
        <f t="shared" si="34"/>
        <v>0</v>
      </c>
      <c r="AS88" s="45" t="str">
        <f t="shared" si="32"/>
        <v>NÃO MEDIDO</v>
      </c>
      <c r="AT88" s="46"/>
      <c r="AU88" s="47"/>
      <c r="AV88" s="48"/>
    </row>
    <row r="89" spans="1:48" s="2" customFormat="1" ht="30" customHeight="1" x14ac:dyDescent="0.2">
      <c r="A89" s="2" t="s">
        <v>521</v>
      </c>
      <c r="C89" s="132" t="s">
        <v>213</v>
      </c>
      <c r="D89" s="34" t="s">
        <v>214</v>
      </c>
      <c r="E89" s="35" t="s">
        <v>110</v>
      </c>
      <c r="F89" s="110">
        <v>15</v>
      </c>
      <c r="G89" s="110">
        <v>0</v>
      </c>
      <c r="H89" s="114"/>
      <c r="I89" s="110">
        <f t="shared" si="35"/>
        <v>15</v>
      </c>
      <c r="J89" s="36">
        <v>13.36</v>
      </c>
      <c r="K89" s="37">
        <f t="shared" si="36"/>
        <v>200.4</v>
      </c>
      <c r="L89" s="37"/>
      <c r="M89" s="37">
        <f t="shared" si="37"/>
        <v>0</v>
      </c>
      <c r="N89" s="38"/>
      <c r="O89" s="38">
        <f t="shared" si="55"/>
        <v>0</v>
      </c>
      <c r="P89" s="38">
        <f t="shared" si="56"/>
        <v>0</v>
      </c>
      <c r="Q89" s="38">
        <v>9</v>
      </c>
      <c r="R89" s="38">
        <f t="shared" si="38"/>
        <v>120.24</v>
      </c>
      <c r="S89" s="38">
        <f t="shared" si="39"/>
        <v>0</v>
      </c>
      <c r="T89" s="38"/>
      <c r="U89" s="38">
        <f t="shared" si="40"/>
        <v>0</v>
      </c>
      <c r="V89" s="38">
        <f t="shared" si="41"/>
        <v>0</v>
      </c>
      <c r="W89" s="38"/>
      <c r="X89" s="38">
        <f t="shared" si="42"/>
        <v>0</v>
      </c>
      <c r="Y89" s="38">
        <f t="shared" si="43"/>
        <v>0</v>
      </c>
      <c r="Z89" s="38"/>
      <c r="AA89" s="38">
        <f t="shared" si="44"/>
        <v>0</v>
      </c>
      <c r="AB89" s="38">
        <f t="shared" si="45"/>
        <v>0</v>
      </c>
      <c r="AC89" s="38"/>
      <c r="AD89" s="38">
        <f t="shared" si="46"/>
        <v>0</v>
      </c>
      <c r="AE89" s="38">
        <f t="shared" si="47"/>
        <v>0</v>
      </c>
      <c r="AF89" s="38">
        <f t="shared" si="48"/>
        <v>0</v>
      </c>
      <c r="AG89" s="38">
        <f t="shared" si="49"/>
        <v>0</v>
      </c>
      <c r="AH89" s="38">
        <f t="shared" si="50"/>
        <v>0</v>
      </c>
      <c r="AI89" s="39">
        <f t="shared" si="57"/>
        <v>9</v>
      </c>
      <c r="AJ89" s="39">
        <f t="shared" ca="1" si="51"/>
        <v>120.24</v>
      </c>
      <c r="AK89" s="40">
        <f t="shared" ca="1" si="52"/>
        <v>0</v>
      </c>
      <c r="AL89" s="113">
        <f t="shared" si="33"/>
        <v>6</v>
      </c>
      <c r="AM89" s="39">
        <f t="shared" ca="1" si="53"/>
        <v>80.16</v>
      </c>
      <c r="AN89" s="148">
        <f t="shared" ca="1" si="54"/>
        <v>0</v>
      </c>
      <c r="AO89" s="41"/>
      <c r="AP89" s="41"/>
      <c r="AQ89" s="43"/>
      <c r="AR89" s="44">
        <f t="shared" si="34"/>
        <v>0</v>
      </c>
      <c r="AS89" s="45" t="str">
        <f t="shared" si="32"/>
        <v>NÃO MEDIDO</v>
      </c>
      <c r="AT89" s="46"/>
      <c r="AU89" s="47"/>
      <c r="AV89" s="48"/>
    </row>
    <row r="90" spans="1:48" s="2" customFormat="1" ht="30" customHeight="1" x14ac:dyDescent="0.2">
      <c r="A90" s="2" t="s">
        <v>521</v>
      </c>
      <c r="C90" s="132" t="s">
        <v>215</v>
      </c>
      <c r="D90" s="34" t="s">
        <v>216</v>
      </c>
      <c r="E90" s="35" t="s">
        <v>110</v>
      </c>
      <c r="F90" s="110">
        <v>6</v>
      </c>
      <c r="G90" s="110">
        <v>0</v>
      </c>
      <c r="H90" s="114"/>
      <c r="I90" s="110">
        <f t="shared" si="35"/>
        <v>6</v>
      </c>
      <c r="J90" s="36">
        <v>14.04</v>
      </c>
      <c r="K90" s="37">
        <f t="shared" si="36"/>
        <v>84.24</v>
      </c>
      <c r="L90" s="37"/>
      <c r="M90" s="37">
        <f t="shared" si="37"/>
        <v>0</v>
      </c>
      <c r="N90" s="38"/>
      <c r="O90" s="38">
        <f t="shared" si="55"/>
        <v>0</v>
      </c>
      <c r="P90" s="38">
        <f t="shared" si="56"/>
        <v>0</v>
      </c>
      <c r="Q90" s="38">
        <v>4</v>
      </c>
      <c r="R90" s="38">
        <f t="shared" si="38"/>
        <v>56.16</v>
      </c>
      <c r="S90" s="38">
        <f t="shared" si="39"/>
        <v>0</v>
      </c>
      <c r="T90" s="38"/>
      <c r="U90" s="38">
        <f t="shared" si="40"/>
        <v>0</v>
      </c>
      <c r="V90" s="38">
        <f t="shared" si="41"/>
        <v>0</v>
      </c>
      <c r="W90" s="38"/>
      <c r="X90" s="38">
        <f t="shared" si="42"/>
        <v>0</v>
      </c>
      <c r="Y90" s="38">
        <f t="shared" si="43"/>
        <v>0</v>
      </c>
      <c r="Z90" s="38"/>
      <c r="AA90" s="38">
        <f t="shared" si="44"/>
        <v>0</v>
      </c>
      <c r="AB90" s="38">
        <f t="shared" si="45"/>
        <v>0</v>
      </c>
      <c r="AC90" s="38"/>
      <c r="AD90" s="38">
        <f t="shared" si="46"/>
        <v>0</v>
      </c>
      <c r="AE90" s="38">
        <f t="shared" si="47"/>
        <v>0</v>
      </c>
      <c r="AF90" s="38">
        <f t="shared" si="48"/>
        <v>0</v>
      </c>
      <c r="AG90" s="38">
        <f t="shared" si="49"/>
        <v>0</v>
      </c>
      <c r="AH90" s="38">
        <f t="shared" si="50"/>
        <v>0</v>
      </c>
      <c r="AI90" s="39">
        <f t="shared" si="57"/>
        <v>4</v>
      </c>
      <c r="AJ90" s="39">
        <f t="shared" ca="1" si="51"/>
        <v>56.16</v>
      </c>
      <c r="AK90" s="40">
        <f t="shared" ca="1" si="52"/>
        <v>0</v>
      </c>
      <c r="AL90" s="113">
        <f t="shared" si="33"/>
        <v>2</v>
      </c>
      <c r="AM90" s="39">
        <f t="shared" ca="1" si="53"/>
        <v>28.08</v>
      </c>
      <c r="AN90" s="148">
        <f t="shared" ca="1" si="54"/>
        <v>0</v>
      </c>
      <c r="AO90" s="41"/>
      <c r="AP90" s="41"/>
      <c r="AQ90" s="43"/>
      <c r="AR90" s="44">
        <f t="shared" si="34"/>
        <v>0</v>
      </c>
      <c r="AS90" s="45" t="str">
        <f t="shared" si="32"/>
        <v>NÃO MEDIDO</v>
      </c>
      <c r="AT90" s="46"/>
      <c r="AU90" s="47"/>
      <c r="AV90" s="48"/>
    </row>
    <row r="91" spans="1:48" s="2" customFormat="1" ht="30" customHeight="1" x14ac:dyDescent="0.2">
      <c r="A91" s="2" t="s">
        <v>521</v>
      </c>
      <c r="C91" s="132" t="s">
        <v>217</v>
      </c>
      <c r="D91" s="34" t="s">
        <v>218</v>
      </c>
      <c r="E91" s="35" t="s">
        <v>110</v>
      </c>
      <c r="F91" s="110">
        <v>24</v>
      </c>
      <c r="G91" s="110">
        <v>0</v>
      </c>
      <c r="H91" s="114"/>
      <c r="I91" s="110">
        <f t="shared" si="35"/>
        <v>24</v>
      </c>
      <c r="J91" s="36">
        <v>18.899999999999999</v>
      </c>
      <c r="K91" s="37">
        <f t="shared" si="36"/>
        <v>453.6</v>
      </c>
      <c r="L91" s="37"/>
      <c r="M91" s="37">
        <f t="shared" si="37"/>
        <v>0</v>
      </c>
      <c r="N91" s="38"/>
      <c r="O91" s="38">
        <f t="shared" si="55"/>
        <v>0</v>
      </c>
      <c r="P91" s="38">
        <f t="shared" si="56"/>
        <v>0</v>
      </c>
      <c r="Q91" s="38">
        <v>10</v>
      </c>
      <c r="R91" s="38">
        <f t="shared" si="38"/>
        <v>189</v>
      </c>
      <c r="S91" s="38">
        <f t="shared" si="39"/>
        <v>0</v>
      </c>
      <c r="T91" s="38"/>
      <c r="U91" s="38">
        <f t="shared" si="40"/>
        <v>0</v>
      </c>
      <c r="V91" s="38">
        <f t="shared" si="41"/>
        <v>0</v>
      </c>
      <c r="W91" s="38"/>
      <c r="X91" s="38">
        <f t="shared" si="42"/>
        <v>0</v>
      </c>
      <c r="Y91" s="38">
        <f t="shared" si="43"/>
        <v>0</v>
      </c>
      <c r="Z91" s="38"/>
      <c r="AA91" s="38">
        <f t="shared" si="44"/>
        <v>0</v>
      </c>
      <c r="AB91" s="38">
        <f t="shared" si="45"/>
        <v>0</v>
      </c>
      <c r="AC91" s="38"/>
      <c r="AD91" s="38">
        <f t="shared" si="46"/>
        <v>0</v>
      </c>
      <c r="AE91" s="38">
        <f t="shared" si="47"/>
        <v>0</v>
      </c>
      <c r="AF91" s="38">
        <f t="shared" si="48"/>
        <v>0</v>
      </c>
      <c r="AG91" s="38">
        <f t="shared" si="49"/>
        <v>0</v>
      </c>
      <c r="AH91" s="38">
        <f t="shared" si="50"/>
        <v>0</v>
      </c>
      <c r="AI91" s="39">
        <f t="shared" si="57"/>
        <v>10</v>
      </c>
      <c r="AJ91" s="39">
        <f t="shared" ca="1" si="51"/>
        <v>189</v>
      </c>
      <c r="AK91" s="40">
        <f t="shared" ca="1" si="52"/>
        <v>0</v>
      </c>
      <c r="AL91" s="113">
        <f t="shared" si="33"/>
        <v>14</v>
      </c>
      <c r="AM91" s="39">
        <f t="shared" ca="1" si="53"/>
        <v>264.60000000000002</v>
      </c>
      <c r="AN91" s="148">
        <f t="shared" ca="1" si="54"/>
        <v>0</v>
      </c>
      <c r="AO91" s="41"/>
      <c r="AP91" s="41"/>
      <c r="AQ91" s="43"/>
      <c r="AR91" s="44">
        <f t="shared" si="34"/>
        <v>0</v>
      </c>
      <c r="AS91" s="45" t="str">
        <f t="shared" si="32"/>
        <v>NÃO MEDIDO</v>
      </c>
      <c r="AT91" s="46"/>
      <c r="AU91" s="47"/>
      <c r="AV91" s="48"/>
    </row>
    <row r="92" spans="1:48" s="2" customFormat="1" ht="30" customHeight="1" x14ac:dyDescent="0.2">
      <c r="A92" s="2" t="s">
        <v>521</v>
      </c>
      <c r="C92" s="132" t="s">
        <v>181</v>
      </c>
      <c r="D92" s="34" t="s">
        <v>182</v>
      </c>
      <c r="E92" s="35" t="s">
        <v>110</v>
      </c>
      <c r="F92" s="110">
        <v>90</v>
      </c>
      <c r="G92" s="110">
        <v>0</v>
      </c>
      <c r="H92" s="114"/>
      <c r="I92" s="110">
        <f t="shared" si="35"/>
        <v>90</v>
      </c>
      <c r="J92" s="36">
        <v>5.13</v>
      </c>
      <c r="K92" s="37">
        <f t="shared" si="36"/>
        <v>461.7</v>
      </c>
      <c r="L92" s="37"/>
      <c r="M92" s="37">
        <f t="shared" si="37"/>
        <v>0</v>
      </c>
      <c r="N92" s="38"/>
      <c r="O92" s="38">
        <f t="shared" si="55"/>
        <v>0</v>
      </c>
      <c r="P92" s="38">
        <f t="shared" si="56"/>
        <v>0</v>
      </c>
      <c r="Q92" s="38">
        <v>46</v>
      </c>
      <c r="R92" s="38">
        <f t="shared" si="38"/>
        <v>235.98</v>
      </c>
      <c r="S92" s="38">
        <f t="shared" si="39"/>
        <v>0</v>
      </c>
      <c r="T92" s="38"/>
      <c r="U92" s="38">
        <f t="shared" si="40"/>
        <v>0</v>
      </c>
      <c r="V92" s="38">
        <f t="shared" si="41"/>
        <v>0</v>
      </c>
      <c r="W92" s="38"/>
      <c r="X92" s="38">
        <f t="shared" si="42"/>
        <v>0</v>
      </c>
      <c r="Y92" s="38">
        <f t="shared" si="43"/>
        <v>0</v>
      </c>
      <c r="Z92" s="38"/>
      <c r="AA92" s="38">
        <f t="shared" si="44"/>
        <v>0</v>
      </c>
      <c r="AB92" s="38">
        <f t="shared" si="45"/>
        <v>0</v>
      </c>
      <c r="AC92" s="38"/>
      <c r="AD92" s="38">
        <f t="shared" si="46"/>
        <v>0</v>
      </c>
      <c r="AE92" s="38">
        <f t="shared" si="47"/>
        <v>0</v>
      </c>
      <c r="AF92" s="38">
        <f t="shared" si="48"/>
        <v>0</v>
      </c>
      <c r="AG92" s="38">
        <f t="shared" si="49"/>
        <v>0</v>
      </c>
      <c r="AH92" s="38">
        <f t="shared" si="50"/>
        <v>0</v>
      </c>
      <c r="AI92" s="39">
        <f t="shared" si="57"/>
        <v>46</v>
      </c>
      <c r="AJ92" s="39">
        <f t="shared" ca="1" si="51"/>
        <v>235.98</v>
      </c>
      <c r="AK92" s="40">
        <f t="shared" ca="1" si="52"/>
        <v>0</v>
      </c>
      <c r="AL92" s="113">
        <f t="shared" si="33"/>
        <v>44</v>
      </c>
      <c r="AM92" s="39">
        <f t="shared" ca="1" si="53"/>
        <v>225.72</v>
      </c>
      <c r="AN92" s="148">
        <f t="shared" ca="1" si="54"/>
        <v>0</v>
      </c>
      <c r="AO92" s="41"/>
      <c r="AP92" s="41"/>
      <c r="AQ92" s="43"/>
      <c r="AR92" s="44">
        <f t="shared" si="34"/>
        <v>0</v>
      </c>
      <c r="AS92" s="45" t="str">
        <f t="shared" si="32"/>
        <v>NÃO MEDIDO</v>
      </c>
      <c r="AT92" s="46"/>
      <c r="AU92" s="47"/>
      <c r="AV92" s="48"/>
    </row>
    <row r="93" spans="1:48" s="2" customFormat="1" ht="30" customHeight="1" x14ac:dyDescent="0.2">
      <c r="A93" s="2" t="s">
        <v>521</v>
      </c>
      <c r="C93" s="132" t="s">
        <v>219</v>
      </c>
      <c r="D93" s="34" t="s">
        <v>220</v>
      </c>
      <c r="E93" s="35" t="s">
        <v>110</v>
      </c>
      <c r="F93" s="110">
        <v>20</v>
      </c>
      <c r="G93" s="110">
        <v>0</v>
      </c>
      <c r="H93" s="114"/>
      <c r="I93" s="110">
        <f t="shared" si="35"/>
        <v>20</v>
      </c>
      <c r="J93" s="36">
        <v>5.28</v>
      </c>
      <c r="K93" s="37">
        <f t="shared" si="36"/>
        <v>105.6</v>
      </c>
      <c r="L93" s="37"/>
      <c r="M93" s="37">
        <f t="shared" si="37"/>
        <v>0</v>
      </c>
      <c r="N93" s="38"/>
      <c r="O93" s="38">
        <f t="shared" si="55"/>
        <v>0</v>
      </c>
      <c r="P93" s="38">
        <f t="shared" si="56"/>
        <v>0</v>
      </c>
      <c r="Q93" s="38">
        <v>6</v>
      </c>
      <c r="R93" s="38">
        <f t="shared" si="38"/>
        <v>31.68</v>
      </c>
      <c r="S93" s="38">
        <f t="shared" si="39"/>
        <v>0</v>
      </c>
      <c r="T93" s="38"/>
      <c r="U93" s="38">
        <f t="shared" si="40"/>
        <v>0</v>
      </c>
      <c r="V93" s="38">
        <f t="shared" si="41"/>
        <v>0</v>
      </c>
      <c r="W93" s="38"/>
      <c r="X93" s="38">
        <f t="shared" si="42"/>
        <v>0</v>
      </c>
      <c r="Y93" s="38">
        <f t="shared" si="43"/>
        <v>0</v>
      </c>
      <c r="Z93" s="38"/>
      <c r="AA93" s="38">
        <f t="shared" si="44"/>
        <v>0</v>
      </c>
      <c r="AB93" s="38">
        <f t="shared" si="45"/>
        <v>0</v>
      </c>
      <c r="AC93" s="38"/>
      <c r="AD93" s="38">
        <f t="shared" si="46"/>
        <v>0</v>
      </c>
      <c r="AE93" s="38">
        <f t="shared" si="47"/>
        <v>0</v>
      </c>
      <c r="AF93" s="38">
        <f t="shared" si="48"/>
        <v>0</v>
      </c>
      <c r="AG93" s="38">
        <f t="shared" si="49"/>
        <v>0</v>
      </c>
      <c r="AH93" s="38">
        <f t="shared" si="50"/>
        <v>0</v>
      </c>
      <c r="AI93" s="39">
        <f t="shared" si="57"/>
        <v>6</v>
      </c>
      <c r="AJ93" s="39">
        <f t="shared" ca="1" si="51"/>
        <v>31.68</v>
      </c>
      <c r="AK93" s="40">
        <f t="shared" ca="1" si="52"/>
        <v>0</v>
      </c>
      <c r="AL93" s="113">
        <f t="shared" si="33"/>
        <v>14</v>
      </c>
      <c r="AM93" s="39">
        <f t="shared" ca="1" si="53"/>
        <v>73.92</v>
      </c>
      <c r="AN93" s="148">
        <f t="shared" ca="1" si="54"/>
        <v>0</v>
      </c>
      <c r="AO93" s="41"/>
      <c r="AP93" s="41"/>
      <c r="AQ93" s="43"/>
      <c r="AR93" s="44">
        <f t="shared" si="34"/>
        <v>0</v>
      </c>
      <c r="AS93" s="45" t="str">
        <f t="shared" si="32"/>
        <v>NÃO MEDIDO</v>
      </c>
      <c r="AT93" s="46"/>
      <c r="AU93" s="47"/>
      <c r="AV93" s="48"/>
    </row>
    <row r="94" spans="1:48" s="2" customFormat="1" ht="30" customHeight="1" x14ac:dyDescent="0.2">
      <c r="A94" s="2" t="s">
        <v>521</v>
      </c>
      <c r="C94" s="132" t="s">
        <v>221</v>
      </c>
      <c r="D94" s="34" t="s">
        <v>222</v>
      </c>
      <c r="E94" s="35" t="s">
        <v>110</v>
      </c>
      <c r="F94" s="110">
        <v>10</v>
      </c>
      <c r="G94" s="110">
        <v>0</v>
      </c>
      <c r="H94" s="114"/>
      <c r="I94" s="110">
        <f t="shared" si="35"/>
        <v>10</v>
      </c>
      <c r="J94" s="36">
        <v>5.96</v>
      </c>
      <c r="K94" s="37">
        <f t="shared" si="36"/>
        <v>59.6</v>
      </c>
      <c r="L94" s="37"/>
      <c r="M94" s="37">
        <f t="shared" si="37"/>
        <v>0</v>
      </c>
      <c r="N94" s="38"/>
      <c r="O94" s="38">
        <f t="shared" si="55"/>
        <v>0</v>
      </c>
      <c r="P94" s="38">
        <f t="shared" si="56"/>
        <v>0</v>
      </c>
      <c r="Q94" s="38">
        <v>2</v>
      </c>
      <c r="R94" s="38">
        <f t="shared" si="38"/>
        <v>11.92</v>
      </c>
      <c r="S94" s="38">
        <f t="shared" si="39"/>
        <v>0</v>
      </c>
      <c r="T94" s="38"/>
      <c r="U94" s="38">
        <f t="shared" si="40"/>
        <v>0</v>
      </c>
      <c r="V94" s="38">
        <f t="shared" si="41"/>
        <v>0</v>
      </c>
      <c r="W94" s="38"/>
      <c r="X94" s="38">
        <f t="shared" si="42"/>
        <v>0</v>
      </c>
      <c r="Y94" s="38">
        <f t="shared" si="43"/>
        <v>0</v>
      </c>
      <c r="Z94" s="38"/>
      <c r="AA94" s="38">
        <f t="shared" si="44"/>
        <v>0</v>
      </c>
      <c r="AB94" s="38">
        <f t="shared" si="45"/>
        <v>0</v>
      </c>
      <c r="AC94" s="38"/>
      <c r="AD94" s="38">
        <f t="shared" si="46"/>
        <v>0</v>
      </c>
      <c r="AE94" s="38">
        <f t="shared" si="47"/>
        <v>0</v>
      </c>
      <c r="AF94" s="38">
        <f t="shared" si="48"/>
        <v>0</v>
      </c>
      <c r="AG94" s="38">
        <f t="shared" si="49"/>
        <v>0</v>
      </c>
      <c r="AH94" s="38">
        <f t="shared" si="50"/>
        <v>0</v>
      </c>
      <c r="AI94" s="39">
        <f t="shared" si="57"/>
        <v>2</v>
      </c>
      <c r="AJ94" s="39">
        <f t="shared" ca="1" si="51"/>
        <v>11.92</v>
      </c>
      <c r="AK94" s="40">
        <f t="shared" ca="1" si="52"/>
        <v>0</v>
      </c>
      <c r="AL94" s="113">
        <f t="shared" si="33"/>
        <v>8</v>
      </c>
      <c r="AM94" s="39">
        <f t="shared" ca="1" si="53"/>
        <v>47.68</v>
      </c>
      <c r="AN94" s="148">
        <f t="shared" ca="1" si="54"/>
        <v>0</v>
      </c>
      <c r="AO94" s="41"/>
      <c r="AP94" s="41"/>
      <c r="AQ94" s="43"/>
      <c r="AR94" s="44">
        <f t="shared" si="34"/>
        <v>0</v>
      </c>
      <c r="AS94" s="45" t="str">
        <f t="shared" si="32"/>
        <v>NÃO MEDIDO</v>
      </c>
      <c r="AT94" s="46"/>
      <c r="AU94" s="47"/>
      <c r="AV94" s="48"/>
    </row>
    <row r="95" spans="1:48" s="2" customFormat="1" ht="30" customHeight="1" x14ac:dyDescent="0.2">
      <c r="A95" s="2" t="s">
        <v>521</v>
      </c>
      <c r="C95" s="132" t="s">
        <v>223</v>
      </c>
      <c r="D95" s="34" t="s">
        <v>224</v>
      </c>
      <c r="E95" s="35" t="s">
        <v>110</v>
      </c>
      <c r="F95" s="110">
        <v>20</v>
      </c>
      <c r="G95" s="110">
        <v>0</v>
      </c>
      <c r="H95" s="114"/>
      <c r="I95" s="110">
        <f t="shared" si="35"/>
        <v>20</v>
      </c>
      <c r="J95" s="36">
        <v>6.03</v>
      </c>
      <c r="K95" s="37">
        <f t="shared" si="36"/>
        <v>120.6</v>
      </c>
      <c r="L95" s="37"/>
      <c r="M95" s="37">
        <f t="shared" si="37"/>
        <v>0</v>
      </c>
      <c r="N95" s="38"/>
      <c r="O95" s="38">
        <f t="shared" si="55"/>
        <v>0</v>
      </c>
      <c r="P95" s="38">
        <f t="shared" si="56"/>
        <v>0</v>
      </c>
      <c r="Q95" s="38">
        <v>6</v>
      </c>
      <c r="R95" s="38">
        <f t="shared" si="38"/>
        <v>36.18</v>
      </c>
      <c r="S95" s="38">
        <f t="shared" si="39"/>
        <v>0</v>
      </c>
      <c r="T95" s="38"/>
      <c r="U95" s="38">
        <f t="shared" si="40"/>
        <v>0</v>
      </c>
      <c r="V95" s="38">
        <f t="shared" si="41"/>
        <v>0</v>
      </c>
      <c r="W95" s="38"/>
      <c r="X95" s="38">
        <f t="shared" si="42"/>
        <v>0</v>
      </c>
      <c r="Y95" s="38">
        <f t="shared" si="43"/>
        <v>0</v>
      </c>
      <c r="Z95" s="38"/>
      <c r="AA95" s="38">
        <f t="shared" si="44"/>
        <v>0</v>
      </c>
      <c r="AB95" s="38">
        <f t="shared" si="45"/>
        <v>0</v>
      </c>
      <c r="AC95" s="38"/>
      <c r="AD95" s="38">
        <f t="shared" si="46"/>
        <v>0</v>
      </c>
      <c r="AE95" s="38">
        <f t="shared" si="47"/>
        <v>0</v>
      </c>
      <c r="AF95" s="38">
        <f t="shared" si="48"/>
        <v>0</v>
      </c>
      <c r="AG95" s="38">
        <f t="shared" si="49"/>
        <v>0</v>
      </c>
      <c r="AH95" s="38">
        <f t="shared" si="50"/>
        <v>0</v>
      </c>
      <c r="AI95" s="39">
        <f t="shared" si="57"/>
        <v>6</v>
      </c>
      <c r="AJ95" s="39">
        <f t="shared" ca="1" si="51"/>
        <v>36.18</v>
      </c>
      <c r="AK95" s="40">
        <f t="shared" ca="1" si="52"/>
        <v>0</v>
      </c>
      <c r="AL95" s="113">
        <f t="shared" si="33"/>
        <v>14</v>
      </c>
      <c r="AM95" s="39">
        <f t="shared" ca="1" si="53"/>
        <v>84.42</v>
      </c>
      <c r="AN95" s="148">
        <f t="shared" ca="1" si="54"/>
        <v>0</v>
      </c>
      <c r="AO95" s="41"/>
      <c r="AP95" s="41"/>
      <c r="AQ95" s="43"/>
      <c r="AR95" s="44">
        <f t="shared" si="34"/>
        <v>0</v>
      </c>
      <c r="AS95" s="45" t="str">
        <f t="shared" si="32"/>
        <v>NÃO MEDIDO</v>
      </c>
      <c r="AT95" s="46"/>
      <c r="AU95" s="47"/>
      <c r="AV95" s="48"/>
    </row>
    <row r="96" spans="1:48" s="2" customFormat="1" ht="30" customHeight="1" x14ac:dyDescent="0.2">
      <c r="A96" s="2" t="s">
        <v>521</v>
      </c>
      <c r="C96" s="132" t="s">
        <v>225</v>
      </c>
      <c r="D96" s="34" t="s">
        <v>226</v>
      </c>
      <c r="E96" s="35" t="s">
        <v>110</v>
      </c>
      <c r="F96" s="110">
        <v>60</v>
      </c>
      <c r="G96" s="110">
        <v>0</v>
      </c>
      <c r="H96" s="114"/>
      <c r="I96" s="110">
        <f t="shared" si="35"/>
        <v>60</v>
      </c>
      <c r="J96" s="36">
        <v>6.82</v>
      </c>
      <c r="K96" s="37">
        <f t="shared" si="36"/>
        <v>409.2</v>
      </c>
      <c r="L96" s="37"/>
      <c r="M96" s="37">
        <f t="shared" si="37"/>
        <v>0</v>
      </c>
      <c r="N96" s="38"/>
      <c r="O96" s="38">
        <f t="shared" si="55"/>
        <v>0</v>
      </c>
      <c r="P96" s="38">
        <f t="shared" si="56"/>
        <v>0</v>
      </c>
      <c r="Q96" s="38">
        <v>32</v>
      </c>
      <c r="R96" s="38">
        <f t="shared" si="38"/>
        <v>218.24</v>
      </c>
      <c r="S96" s="38">
        <f t="shared" si="39"/>
        <v>0</v>
      </c>
      <c r="T96" s="38"/>
      <c r="U96" s="38">
        <f t="shared" si="40"/>
        <v>0</v>
      </c>
      <c r="V96" s="38">
        <f t="shared" si="41"/>
        <v>0</v>
      </c>
      <c r="W96" s="38"/>
      <c r="X96" s="38">
        <f t="shared" si="42"/>
        <v>0</v>
      </c>
      <c r="Y96" s="38">
        <f t="shared" si="43"/>
        <v>0</v>
      </c>
      <c r="Z96" s="38"/>
      <c r="AA96" s="38">
        <f t="shared" si="44"/>
        <v>0</v>
      </c>
      <c r="AB96" s="38">
        <f t="shared" si="45"/>
        <v>0</v>
      </c>
      <c r="AC96" s="38"/>
      <c r="AD96" s="38">
        <f t="shared" si="46"/>
        <v>0</v>
      </c>
      <c r="AE96" s="38">
        <f t="shared" si="47"/>
        <v>0</v>
      </c>
      <c r="AF96" s="38">
        <f t="shared" si="48"/>
        <v>0</v>
      </c>
      <c r="AG96" s="38">
        <f t="shared" si="49"/>
        <v>0</v>
      </c>
      <c r="AH96" s="38">
        <f t="shared" si="50"/>
        <v>0</v>
      </c>
      <c r="AI96" s="39">
        <f t="shared" si="57"/>
        <v>32</v>
      </c>
      <c r="AJ96" s="39">
        <f t="shared" ca="1" si="51"/>
        <v>218.24</v>
      </c>
      <c r="AK96" s="40">
        <f t="shared" ca="1" si="52"/>
        <v>0</v>
      </c>
      <c r="AL96" s="113">
        <f t="shared" si="33"/>
        <v>28</v>
      </c>
      <c r="AM96" s="39">
        <f t="shared" ca="1" si="53"/>
        <v>190.96</v>
      </c>
      <c r="AN96" s="148">
        <f t="shared" ca="1" si="54"/>
        <v>0</v>
      </c>
      <c r="AO96" s="41"/>
      <c r="AP96" s="41"/>
      <c r="AQ96" s="43"/>
      <c r="AR96" s="44">
        <f t="shared" si="34"/>
        <v>0</v>
      </c>
      <c r="AS96" s="45" t="str">
        <f t="shared" ref="AS96:AS159" si="58">IF(AR96&lt;&gt;0,"MEDIDO","NÃO MEDIDO")</f>
        <v>NÃO MEDIDO</v>
      </c>
      <c r="AT96" s="46"/>
      <c r="AU96" s="47"/>
      <c r="AV96" s="48"/>
    </row>
    <row r="97" spans="1:48" s="2" customFormat="1" ht="30" customHeight="1" x14ac:dyDescent="0.2">
      <c r="A97" s="2" t="s">
        <v>521</v>
      </c>
      <c r="C97" s="132" t="s">
        <v>183</v>
      </c>
      <c r="D97" s="34" t="s">
        <v>184</v>
      </c>
      <c r="E97" s="35" t="s">
        <v>115</v>
      </c>
      <c r="F97" s="110">
        <v>135</v>
      </c>
      <c r="G97" s="110">
        <v>0</v>
      </c>
      <c r="H97" s="114"/>
      <c r="I97" s="110">
        <f t="shared" si="35"/>
        <v>135</v>
      </c>
      <c r="J97" s="36">
        <v>21.18</v>
      </c>
      <c r="K97" s="37">
        <f t="shared" si="36"/>
        <v>2859.3</v>
      </c>
      <c r="L97" s="37"/>
      <c r="M97" s="37">
        <f t="shared" si="37"/>
        <v>0</v>
      </c>
      <c r="N97" s="38"/>
      <c r="O97" s="38">
        <f t="shared" si="55"/>
        <v>0</v>
      </c>
      <c r="P97" s="38">
        <f t="shared" si="56"/>
        <v>0</v>
      </c>
      <c r="Q97" s="38">
        <v>74.45</v>
      </c>
      <c r="R97" s="38">
        <f t="shared" si="38"/>
        <v>1576.85</v>
      </c>
      <c r="S97" s="38">
        <f t="shared" si="39"/>
        <v>0</v>
      </c>
      <c r="T97" s="38"/>
      <c r="U97" s="38">
        <f t="shared" si="40"/>
        <v>0</v>
      </c>
      <c r="V97" s="38">
        <f t="shared" si="41"/>
        <v>0</v>
      </c>
      <c r="W97" s="38"/>
      <c r="X97" s="38">
        <f t="shared" si="42"/>
        <v>0</v>
      </c>
      <c r="Y97" s="38">
        <f t="shared" si="43"/>
        <v>0</v>
      </c>
      <c r="Z97" s="38"/>
      <c r="AA97" s="38">
        <f t="shared" si="44"/>
        <v>0</v>
      </c>
      <c r="AB97" s="38">
        <f t="shared" si="45"/>
        <v>0</v>
      </c>
      <c r="AC97" s="38"/>
      <c r="AD97" s="38">
        <f t="shared" si="46"/>
        <v>0</v>
      </c>
      <c r="AE97" s="38">
        <f t="shared" si="47"/>
        <v>0</v>
      </c>
      <c r="AF97" s="38">
        <f t="shared" si="48"/>
        <v>0</v>
      </c>
      <c r="AG97" s="38">
        <f t="shared" si="49"/>
        <v>0</v>
      </c>
      <c r="AH97" s="38">
        <f t="shared" si="50"/>
        <v>0</v>
      </c>
      <c r="AI97" s="39">
        <f t="shared" si="57"/>
        <v>74.45</v>
      </c>
      <c r="AJ97" s="39">
        <f t="shared" ca="1" si="51"/>
        <v>1576.85</v>
      </c>
      <c r="AK97" s="40">
        <f t="shared" ca="1" si="52"/>
        <v>0</v>
      </c>
      <c r="AL97" s="113">
        <f t="shared" si="33"/>
        <v>60.55</v>
      </c>
      <c r="AM97" s="39">
        <f t="shared" ca="1" si="53"/>
        <v>1282.45</v>
      </c>
      <c r="AN97" s="148">
        <f t="shared" ca="1" si="54"/>
        <v>0</v>
      </c>
      <c r="AO97" s="41"/>
      <c r="AP97" s="41"/>
      <c r="AQ97" s="43"/>
      <c r="AR97" s="44">
        <f t="shared" si="34"/>
        <v>0</v>
      </c>
      <c r="AS97" s="45" t="str">
        <f t="shared" si="58"/>
        <v>NÃO MEDIDO</v>
      </c>
      <c r="AT97" s="46"/>
      <c r="AU97" s="47"/>
      <c r="AV97" s="48"/>
    </row>
    <row r="98" spans="1:48" s="2" customFormat="1" ht="30" customHeight="1" x14ac:dyDescent="0.2">
      <c r="A98" s="2" t="s">
        <v>521</v>
      </c>
      <c r="C98" s="132" t="s">
        <v>227</v>
      </c>
      <c r="D98" s="34" t="s">
        <v>228</v>
      </c>
      <c r="E98" s="35" t="s">
        <v>115</v>
      </c>
      <c r="F98" s="110">
        <v>30</v>
      </c>
      <c r="G98" s="110">
        <v>0</v>
      </c>
      <c r="H98" s="114"/>
      <c r="I98" s="110">
        <f t="shared" si="35"/>
        <v>30</v>
      </c>
      <c r="J98" s="36">
        <v>27.64</v>
      </c>
      <c r="K98" s="37">
        <f t="shared" si="36"/>
        <v>829.2</v>
      </c>
      <c r="L98" s="37"/>
      <c r="M98" s="37">
        <f t="shared" si="37"/>
        <v>0</v>
      </c>
      <c r="N98" s="38"/>
      <c r="O98" s="38">
        <f t="shared" si="55"/>
        <v>0</v>
      </c>
      <c r="P98" s="38">
        <f t="shared" si="56"/>
        <v>0</v>
      </c>
      <c r="Q98" s="38">
        <v>9</v>
      </c>
      <c r="R98" s="38">
        <f t="shared" si="38"/>
        <v>248.76</v>
      </c>
      <c r="S98" s="38">
        <f t="shared" si="39"/>
        <v>0</v>
      </c>
      <c r="T98" s="38"/>
      <c r="U98" s="38">
        <f t="shared" si="40"/>
        <v>0</v>
      </c>
      <c r="V98" s="38">
        <f t="shared" si="41"/>
        <v>0</v>
      </c>
      <c r="W98" s="38"/>
      <c r="X98" s="38">
        <f t="shared" si="42"/>
        <v>0</v>
      </c>
      <c r="Y98" s="38">
        <f t="shared" si="43"/>
        <v>0</v>
      </c>
      <c r="Z98" s="38"/>
      <c r="AA98" s="38">
        <f t="shared" si="44"/>
        <v>0</v>
      </c>
      <c r="AB98" s="38">
        <f t="shared" si="45"/>
        <v>0</v>
      </c>
      <c r="AC98" s="38"/>
      <c r="AD98" s="38">
        <f t="shared" si="46"/>
        <v>0</v>
      </c>
      <c r="AE98" s="38">
        <f t="shared" si="47"/>
        <v>0</v>
      </c>
      <c r="AF98" s="38">
        <f t="shared" si="48"/>
        <v>0</v>
      </c>
      <c r="AG98" s="38">
        <f t="shared" si="49"/>
        <v>0</v>
      </c>
      <c r="AH98" s="38">
        <f t="shared" si="50"/>
        <v>0</v>
      </c>
      <c r="AI98" s="39">
        <f t="shared" si="57"/>
        <v>9</v>
      </c>
      <c r="AJ98" s="39">
        <f t="shared" ca="1" si="51"/>
        <v>248.76</v>
      </c>
      <c r="AK98" s="40">
        <f t="shared" ca="1" si="52"/>
        <v>0</v>
      </c>
      <c r="AL98" s="113">
        <f t="shared" si="33"/>
        <v>21</v>
      </c>
      <c r="AM98" s="39">
        <f t="shared" ca="1" si="53"/>
        <v>580.44000000000005</v>
      </c>
      <c r="AN98" s="148">
        <f t="shared" ca="1" si="54"/>
        <v>0</v>
      </c>
      <c r="AO98" s="41"/>
      <c r="AP98" s="41"/>
      <c r="AQ98" s="43"/>
      <c r="AR98" s="44">
        <f t="shared" si="34"/>
        <v>0</v>
      </c>
      <c r="AS98" s="45" t="str">
        <f t="shared" si="58"/>
        <v>NÃO MEDIDO</v>
      </c>
      <c r="AT98" s="46"/>
      <c r="AU98" s="47"/>
      <c r="AV98" s="48"/>
    </row>
    <row r="99" spans="1:48" s="2" customFormat="1" ht="30" customHeight="1" x14ac:dyDescent="0.2">
      <c r="A99" s="2" t="s">
        <v>521</v>
      </c>
      <c r="C99" s="132" t="s">
        <v>229</v>
      </c>
      <c r="D99" s="34" t="s">
        <v>230</v>
      </c>
      <c r="E99" s="35" t="s">
        <v>115</v>
      </c>
      <c r="F99" s="110">
        <v>30</v>
      </c>
      <c r="G99" s="110">
        <v>0</v>
      </c>
      <c r="H99" s="114"/>
      <c r="I99" s="110">
        <f t="shared" si="35"/>
        <v>30</v>
      </c>
      <c r="J99" s="36">
        <v>42.37</v>
      </c>
      <c r="K99" s="37">
        <f t="shared" si="36"/>
        <v>1271.0999999999999</v>
      </c>
      <c r="L99" s="37"/>
      <c r="M99" s="37">
        <f t="shared" si="37"/>
        <v>0</v>
      </c>
      <c r="N99" s="38"/>
      <c r="O99" s="38">
        <f t="shared" si="55"/>
        <v>0</v>
      </c>
      <c r="P99" s="38">
        <f t="shared" si="56"/>
        <v>0</v>
      </c>
      <c r="Q99" s="38">
        <v>20.95</v>
      </c>
      <c r="R99" s="38">
        <f t="shared" si="38"/>
        <v>887.65</v>
      </c>
      <c r="S99" s="38">
        <f t="shared" si="39"/>
        <v>0</v>
      </c>
      <c r="T99" s="38"/>
      <c r="U99" s="38">
        <f t="shared" si="40"/>
        <v>0</v>
      </c>
      <c r="V99" s="38">
        <f t="shared" si="41"/>
        <v>0</v>
      </c>
      <c r="W99" s="38"/>
      <c r="X99" s="38">
        <f t="shared" si="42"/>
        <v>0</v>
      </c>
      <c r="Y99" s="38">
        <f t="shared" si="43"/>
        <v>0</v>
      </c>
      <c r="Z99" s="38"/>
      <c r="AA99" s="38">
        <f t="shared" si="44"/>
        <v>0</v>
      </c>
      <c r="AB99" s="38">
        <f t="shared" si="45"/>
        <v>0</v>
      </c>
      <c r="AC99" s="38"/>
      <c r="AD99" s="38">
        <f t="shared" si="46"/>
        <v>0</v>
      </c>
      <c r="AE99" s="38">
        <f t="shared" si="47"/>
        <v>0</v>
      </c>
      <c r="AF99" s="38">
        <f t="shared" si="48"/>
        <v>0</v>
      </c>
      <c r="AG99" s="38">
        <f t="shared" si="49"/>
        <v>0</v>
      </c>
      <c r="AH99" s="38">
        <f t="shared" si="50"/>
        <v>0</v>
      </c>
      <c r="AI99" s="39">
        <f t="shared" si="57"/>
        <v>20.95</v>
      </c>
      <c r="AJ99" s="39">
        <f t="shared" ca="1" si="51"/>
        <v>887.65</v>
      </c>
      <c r="AK99" s="40">
        <f t="shared" ca="1" si="52"/>
        <v>0</v>
      </c>
      <c r="AL99" s="113">
        <f t="shared" si="33"/>
        <v>9.0500000000000007</v>
      </c>
      <c r="AM99" s="39">
        <f t="shared" ca="1" si="53"/>
        <v>383.45</v>
      </c>
      <c r="AN99" s="148">
        <f t="shared" ca="1" si="54"/>
        <v>0</v>
      </c>
      <c r="AO99" s="41"/>
      <c r="AP99" s="41"/>
      <c r="AQ99" s="43"/>
      <c r="AR99" s="44">
        <f t="shared" si="34"/>
        <v>0</v>
      </c>
      <c r="AS99" s="45" t="str">
        <f t="shared" si="58"/>
        <v>NÃO MEDIDO</v>
      </c>
      <c r="AT99" s="46"/>
      <c r="AU99" s="47"/>
      <c r="AV99" s="48"/>
    </row>
    <row r="100" spans="1:48" s="2" customFormat="1" ht="30" customHeight="1" x14ac:dyDescent="0.2">
      <c r="A100" s="2" t="s">
        <v>521</v>
      </c>
      <c r="C100" s="132" t="s">
        <v>231</v>
      </c>
      <c r="D100" s="34" t="s">
        <v>232</v>
      </c>
      <c r="E100" s="35" t="s">
        <v>115</v>
      </c>
      <c r="F100" s="110">
        <v>90</v>
      </c>
      <c r="G100" s="110">
        <v>0</v>
      </c>
      <c r="H100" s="114"/>
      <c r="I100" s="110">
        <f t="shared" si="35"/>
        <v>90</v>
      </c>
      <c r="J100" s="36">
        <v>83.81</v>
      </c>
      <c r="K100" s="37">
        <f t="shared" si="36"/>
        <v>7542.9</v>
      </c>
      <c r="L100" s="37"/>
      <c r="M100" s="37">
        <f t="shared" si="37"/>
        <v>0</v>
      </c>
      <c r="N100" s="38"/>
      <c r="O100" s="38">
        <f t="shared" si="55"/>
        <v>0</v>
      </c>
      <c r="P100" s="38">
        <f t="shared" si="56"/>
        <v>0</v>
      </c>
      <c r="Q100" s="38">
        <v>82.72</v>
      </c>
      <c r="R100" s="38">
        <f t="shared" si="38"/>
        <v>6932.76</v>
      </c>
      <c r="S100" s="38">
        <f t="shared" si="39"/>
        <v>0</v>
      </c>
      <c r="T100" s="38"/>
      <c r="U100" s="38">
        <f t="shared" si="40"/>
        <v>0</v>
      </c>
      <c r="V100" s="38">
        <f t="shared" si="41"/>
        <v>0</v>
      </c>
      <c r="W100" s="38"/>
      <c r="X100" s="38">
        <f t="shared" si="42"/>
        <v>0</v>
      </c>
      <c r="Y100" s="38">
        <f t="shared" si="43"/>
        <v>0</v>
      </c>
      <c r="Z100" s="38"/>
      <c r="AA100" s="38">
        <f t="shared" si="44"/>
        <v>0</v>
      </c>
      <c r="AB100" s="38">
        <f t="shared" si="45"/>
        <v>0</v>
      </c>
      <c r="AC100" s="38"/>
      <c r="AD100" s="38">
        <f t="shared" si="46"/>
        <v>0</v>
      </c>
      <c r="AE100" s="38">
        <f t="shared" si="47"/>
        <v>0</v>
      </c>
      <c r="AF100" s="38">
        <f t="shared" si="48"/>
        <v>0</v>
      </c>
      <c r="AG100" s="38">
        <f t="shared" si="49"/>
        <v>0</v>
      </c>
      <c r="AH100" s="38">
        <f t="shared" si="50"/>
        <v>0</v>
      </c>
      <c r="AI100" s="39">
        <f t="shared" si="57"/>
        <v>82.72</v>
      </c>
      <c r="AJ100" s="39">
        <f t="shared" ca="1" si="51"/>
        <v>6932.76</v>
      </c>
      <c r="AK100" s="40">
        <f t="shared" ca="1" si="52"/>
        <v>0</v>
      </c>
      <c r="AL100" s="113">
        <f t="shared" si="33"/>
        <v>7.28</v>
      </c>
      <c r="AM100" s="39">
        <f t="shared" ca="1" si="53"/>
        <v>610.14</v>
      </c>
      <c r="AN100" s="148">
        <f t="shared" ca="1" si="54"/>
        <v>0</v>
      </c>
      <c r="AO100" s="41"/>
      <c r="AP100" s="41"/>
      <c r="AQ100" s="43"/>
      <c r="AR100" s="44">
        <f t="shared" si="34"/>
        <v>0</v>
      </c>
      <c r="AS100" s="45" t="str">
        <f t="shared" si="58"/>
        <v>NÃO MEDIDO</v>
      </c>
      <c r="AT100" s="46"/>
      <c r="AU100" s="47"/>
      <c r="AV100" s="48"/>
    </row>
    <row r="101" spans="1:48" s="2" customFormat="1" ht="30" customHeight="1" x14ac:dyDescent="0.2">
      <c r="A101" s="2" t="s">
        <v>521</v>
      </c>
      <c r="C101" s="132" t="s">
        <v>233</v>
      </c>
      <c r="D101" s="34" t="s">
        <v>234</v>
      </c>
      <c r="E101" s="35" t="s">
        <v>110</v>
      </c>
      <c r="F101" s="110">
        <v>8</v>
      </c>
      <c r="G101" s="110">
        <v>0</v>
      </c>
      <c r="H101" s="114"/>
      <c r="I101" s="110">
        <f t="shared" si="35"/>
        <v>8</v>
      </c>
      <c r="J101" s="36">
        <v>9.06</v>
      </c>
      <c r="K101" s="37">
        <f t="shared" si="36"/>
        <v>72.48</v>
      </c>
      <c r="L101" s="37"/>
      <c r="M101" s="37">
        <f t="shared" si="37"/>
        <v>0</v>
      </c>
      <c r="N101" s="38"/>
      <c r="O101" s="38">
        <f t="shared" si="55"/>
        <v>0</v>
      </c>
      <c r="P101" s="38">
        <f t="shared" si="56"/>
        <v>0</v>
      </c>
      <c r="Q101" s="38"/>
      <c r="R101" s="38">
        <f t="shared" si="38"/>
        <v>0</v>
      </c>
      <c r="S101" s="38">
        <f t="shared" si="39"/>
        <v>0</v>
      </c>
      <c r="T101" s="38"/>
      <c r="U101" s="38">
        <f t="shared" si="40"/>
        <v>0</v>
      </c>
      <c r="V101" s="38">
        <f t="shared" si="41"/>
        <v>0</v>
      </c>
      <c r="W101" s="38"/>
      <c r="X101" s="38">
        <f t="shared" si="42"/>
        <v>0</v>
      </c>
      <c r="Y101" s="38">
        <f t="shared" si="43"/>
        <v>0</v>
      </c>
      <c r="Z101" s="38"/>
      <c r="AA101" s="38">
        <f t="shared" si="44"/>
        <v>0</v>
      </c>
      <c r="AB101" s="38">
        <f t="shared" si="45"/>
        <v>0</v>
      </c>
      <c r="AC101" s="38"/>
      <c r="AD101" s="38">
        <f t="shared" si="46"/>
        <v>0</v>
      </c>
      <c r="AE101" s="38">
        <f t="shared" si="47"/>
        <v>0</v>
      </c>
      <c r="AF101" s="38">
        <f t="shared" si="48"/>
        <v>0</v>
      </c>
      <c r="AG101" s="38">
        <f t="shared" si="49"/>
        <v>0</v>
      </c>
      <c r="AH101" s="38">
        <f t="shared" si="50"/>
        <v>0</v>
      </c>
      <c r="AI101" s="39">
        <f t="shared" si="57"/>
        <v>0</v>
      </c>
      <c r="AJ101" s="39">
        <f t="shared" ca="1" si="51"/>
        <v>0</v>
      </c>
      <c r="AK101" s="40">
        <f t="shared" ca="1" si="52"/>
        <v>0</v>
      </c>
      <c r="AL101" s="113">
        <f t="shared" si="33"/>
        <v>8</v>
      </c>
      <c r="AM101" s="39">
        <f t="shared" ca="1" si="53"/>
        <v>72.48</v>
      </c>
      <c r="AN101" s="148">
        <f t="shared" ca="1" si="54"/>
        <v>0</v>
      </c>
      <c r="AO101" s="41"/>
      <c r="AP101" s="41"/>
      <c r="AQ101" s="43"/>
      <c r="AR101" s="44">
        <f t="shared" si="34"/>
        <v>0</v>
      </c>
      <c r="AS101" s="45" t="str">
        <f t="shared" si="58"/>
        <v>NÃO MEDIDO</v>
      </c>
      <c r="AT101" s="46"/>
      <c r="AU101" s="47"/>
      <c r="AV101" s="48"/>
    </row>
    <row r="102" spans="1:48" s="2" customFormat="1" ht="30" customHeight="1" x14ac:dyDescent="0.2">
      <c r="A102" s="2" t="s">
        <v>521</v>
      </c>
      <c r="C102" s="132" t="s">
        <v>235</v>
      </c>
      <c r="D102" s="34" t="s">
        <v>236</v>
      </c>
      <c r="E102" s="35" t="s">
        <v>110</v>
      </c>
      <c r="F102" s="110">
        <v>1</v>
      </c>
      <c r="G102" s="110">
        <v>0</v>
      </c>
      <c r="H102" s="114"/>
      <c r="I102" s="110">
        <f t="shared" si="35"/>
        <v>1</v>
      </c>
      <c r="J102" s="36">
        <v>75.430000000000007</v>
      </c>
      <c r="K102" s="37">
        <f t="shared" si="36"/>
        <v>75.430000000000007</v>
      </c>
      <c r="L102" s="37"/>
      <c r="M102" s="37">
        <f t="shared" si="37"/>
        <v>0</v>
      </c>
      <c r="N102" s="38"/>
      <c r="O102" s="38">
        <f t="shared" si="55"/>
        <v>0</v>
      </c>
      <c r="P102" s="38">
        <f t="shared" si="56"/>
        <v>0</v>
      </c>
      <c r="Q102" s="38">
        <v>1</v>
      </c>
      <c r="R102" s="38">
        <f t="shared" si="38"/>
        <v>75.430000000000007</v>
      </c>
      <c r="S102" s="38">
        <f t="shared" si="39"/>
        <v>0</v>
      </c>
      <c r="T102" s="38"/>
      <c r="U102" s="38">
        <f t="shared" si="40"/>
        <v>0</v>
      </c>
      <c r="V102" s="38">
        <f t="shared" si="41"/>
        <v>0</v>
      </c>
      <c r="W102" s="38"/>
      <c r="X102" s="38">
        <f t="shared" si="42"/>
        <v>0</v>
      </c>
      <c r="Y102" s="38">
        <f t="shared" si="43"/>
        <v>0</v>
      </c>
      <c r="Z102" s="38"/>
      <c r="AA102" s="38">
        <f t="shared" si="44"/>
        <v>0</v>
      </c>
      <c r="AB102" s="38">
        <f t="shared" si="45"/>
        <v>0</v>
      </c>
      <c r="AC102" s="38"/>
      <c r="AD102" s="38">
        <f t="shared" si="46"/>
        <v>0</v>
      </c>
      <c r="AE102" s="38">
        <f t="shared" si="47"/>
        <v>0</v>
      </c>
      <c r="AF102" s="38">
        <f t="shared" si="48"/>
        <v>0</v>
      </c>
      <c r="AG102" s="38">
        <f t="shared" si="49"/>
        <v>0</v>
      </c>
      <c r="AH102" s="38">
        <f t="shared" si="50"/>
        <v>0</v>
      </c>
      <c r="AI102" s="39">
        <f t="shared" si="57"/>
        <v>1</v>
      </c>
      <c r="AJ102" s="39">
        <f t="shared" ca="1" si="51"/>
        <v>75.430000000000007</v>
      </c>
      <c r="AK102" s="40">
        <f t="shared" ca="1" si="52"/>
        <v>0</v>
      </c>
      <c r="AL102" s="113">
        <f t="shared" si="33"/>
        <v>0</v>
      </c>
      <c r="AM102" s="39">
        <f t="shared" ca="1" si="53"/>
        <v>0</v>
      </c>
      <c r="AN102" s="148">
        <f t="shared" ca="1" si="54"/>
        <v>0</v>
      </c>
      <c r="AO102" s="41"/>
      <c r="AP102" s="41"/>
      <c r="AQ102" s="43"/>
      <c r="AR102" s="44">
        <f t="shared" si="34"/>
        <v>0</v>
      </c>
      <c r="AS102" s="45" t="str">
        <f t="shared" si="58"/>
        <v>NÃO MEDIDO</v>
      </c>
      <c r="AT102" s="46"/>
      <c r="AU102" s="47"/>
      <c r="AV102" s="48"/>
    </row>
    <row r="103" spans="1:48" s="2" customFormat="1" ht="30" customHeight="1" x14ac:dyDescent="0.2">
      <c r="A103" s="2" t="s">
        <v>521</v>
      </c>
      <c r="C103" s="132" t="s">
        <v>237</v>
      </c>
      <c r="D103" s="34" t="s">
        <v>238</v>
      </c>
      <c r="E103" s="35" t="s">
        <v>110</v>
      </c>
      <c r="F103" s="110">
        <v>3</v>
      </c>
      <c r="G103" s="110">
        <v>0</v>
      </c>
      <c r="H103" s="114"/>
      <c r="I103" s="110">
        <f t="shared" si="35"/>
        <v>3</v>
      </c>
      <c r="J103" s="36">
        <v>193.35</v>
      </c>
      <c r="K103" s="37">
        <f t="shared" si="36"/>
        <v>580.04999999999995</v>
      </c>
      <c r="L103" s="37"/>
      <c r="M103" s="37">
        <f t="shared" si="37"/>
        <v>0</v>
      </c>
      <c r="N103" s="38"/>
      <c r="O103" s="38">
        <f t="shared" si="55"/>
        <v>0</v>
      </c>
      <c r="P103" s="38">
        <f t="shared" si="56"/>
        <v>0</v>
      </c>
      <c r="Q103" s="38">
        <v>3</v>
      </c>
      <c r="R103" s="38">
        <f t="shared" si="38"/>
        <v>580.04999999999995</v>
      </c>
      <c r="S103" s="38">
        <f t="shared" si="39"/>
        <v>0</v>
      </c>
      <c r="T103" s="38"/>
      <c r="U103" s="38">
        <f t="shared" si="40"/>
        <v>0</v>
      </c>
      <c r="V103" s="38">
        <f t="shared" si="41"/>
        <v>0</v>
      </c>
      <c r="W103" s="38"/>
      <c r="X103" s="38">
        <f t="shared" si="42"/>
        <v>0</v>
      </c>
      <c r="Y103" s="38">
        <f t="shared" si="43"/>
        <v>0</v>
      </c>
      <c r="Z103" s="38"/>
      <c r="AA103" s="38">
        <f t="shared" si="44"/>
        <v>0</v>
      </c>
      <c r="AB103" s="38">
        <f t="shared" si="45"/>
        <v>0</v>
      </c>
      <c r="AC103" s="38"/>
      <c r="AD103" s="38">
        <f t="shared" si="46"/>
        <v>0</v>
      </c>
      <c r="AE103" s="38">
        <f t="shared" si="47"/>
        <v>0</v>
      </c>
      <c r="AF103" s="38">
        <f t="shared" si="48"/>
        <v>0</v>
      </c>
      <c r="AG103" s="38">
        <f t="shared" si="49"/>
        <v>0</v>
      </c>
      <c r="AH103" s="38">
        <f t="shared" si="50"/>
        <v>0</v>
      </c>
      <c r="AI103" s="39">
        <f t="shared" si="57"/>
        <v>3</v>
      </c>
      <c r="AJ103" s="39">
        <f t="shared" ca="1" si="51"/>
        <v>580.04999999999995</v>
      </c>
      <c r="AK103" s="40">
        <f t="shared" ca="1" si="52"/>
        <v>0</v>
      </c>
      <c r="AL103" s="113">
        <f t="shared" si="33"/>
        <v>0</v>
      </c>
      <c r="AM103" s="39">
        <f t="shared" ca="1" si="53"/>
        <v>0</v>
      </c>
      <c r="AN103" s="148">
        <f t="shared" ca="1" si="54"/>
        <v>0</v>
      </c>
      <c r="AO103" s="41"/>
      <c r="AP103" s="41"/>
      <c r="AQ103" s="43"/>
      <c r="AR103" s="44">
        <f t="shared" si="34"/>
        <v>0</v>
      </c>
      <c r="AS103" s="45" t="str">
        <f t="shared" si="58"/>
        <v>NÃO MEDIDO</v>
      </c>
      <c r="AT103" s="46"/>
      <c r="AU103" s="47"/>
      <c r="AV103" s="48"/>
    </row>
    <row r="104" spans="1:48" s="2" customFormat="1" ht="30" customHeight="1" x14ac:dyDescent="0.2">
      <c r="A104" s="2" t="s">
        <v>521</v>
      </c>
      <c r="C104" s="132" t="s">
        <v>239</v>
      </c>
      <c r="D104" s="34" t="s">
        <v>240</v>
      </c>
      <c r="E104" s="35" t="s">
        <v>110</v>
      </c>
      <c r="F104" s="110">
        <v>10</v>
      </c>
      <c r="G104" s="110">
        <v>0</v>
      </c>
      <c r="H104" s="114"/>
      <c r="I104" s="110">
        <f t="shared" si="35"/>
        <v>10</v>
      </c>
      <c r="J104" s="36">
        <v>197.67</v>
      </c>
      <c r="K104" s="37">
        <f t="shared" si="36"/>
        <v>1976.7</v>
      </c>
      <c r="L104" s="37"/>
      <c r="M104" s="37">
        <f t="shared" si="37"/>
        <v>0</v>
      </c>
      <c r="N104" s="38"/>
      <c r="O104" s="38">
        <f t="shared" si="55"/>
        <v>0</v>
      </c>
      <c r="P104" s="38">
        <f t="shared" si="56"/>
        <v>0</v>
      </c>
      <c r="Q104" s="38">
        <v>6</v>
      </c>
      <c r="R104" s="38">
        <f t="shared" si="38"/>
        <v>1186.02</v>
      </c>
      <c r="S104" s="38">
        <f t="shared" si="39"/>
        <v>0</v>
      </c>
      <c r="T104" s="38"/>
      <c r="U104" s="38">
        <f t="shared" si="40"/>
        <v>0</v>
      </c>
      <c r="V104" s="38">
        <f t="shared" si="41"/>
        <v>0</v>
      </c>
      <c r="W104" s="38"/>
      <c r="X104" s="38">
        <f t="shared" si="42"/>
        <v>0</v>
      </c>
      <c r="Y104" s="38">
        <f t="shared" si="43"/>
        <v>0</v>
      </c>
      <c r="Z104" s="38"/>
      <c r="AA104" s="38">
        <f t="shared" si="44"/>
        <v>0</v>
      </c>
      <c r="AB104" s="38">
        <f t="shared" si="45"/>
        <v>0</v>
      </c>
      <c r="AC104" s="38"/>
      <c r="AD104" s="38">
        <f t="shared" si="46"/>
        <v>0</v>
      </c>
      <c r="AE104" s="38">
        <f t="shared" si="47"/>
        <v>0</v>
      </c>
      <c r="AF104" s="38">
        <f t="shared" si="48"/>
        <v>0</v>
      </c>
      <c r="AG104" s="38">
        <f t="shared" si="49"/>
        <v>0</v>
      </c>
      <c r="AH104" s="38">
        <f t="shared" si="50"/>
        <v>0</v>
      </c>
      <c r="AI104" s="39">
        <f t="shared" si="57"/>
        <v>6</v>
      </c>
      <c r="AJ104" s="39">
        <f t="shared" ca="1" si="51"/>
        <v>1186.02</v>
      </c>
      <c r="AK104" s="40">
        <f t="shared" ca="1" si="52"/>
        <v>0</v>
      </c>
      <c r="AL104" s="113">
        <f t="shared" si="33"/>
        <v>4</v>
      </c>
      <c r="AM104" s="39">
        <f t="shared" ca="1" si="53"/>
        <v>790.68</v>
      </c>
      <c r="AN104" s="148">
        <f t="shared" ca="1" si="54"/>
        <v>0</v>
      </c>
      <c r="AO104" s="41"/>
      <c r="AP104" s="41"/>
      <c r="AQ104" s="43"/>
      <c r="AR104" s="44">
        <f t="shared" si="34"/>
        <v>0</v>
      </c>
      <c r="AS104" s="45" t="str">
        <f t="shared" si="58"/>
        <v>NÃO MEDIDO</v>
      </c>
      <c r="AT104" s="46"/>
      <c r="AU104" s="47"/>
      <c r="AV104" s="48"/>
    </row>
    <row r="105" spans="1:48" s="2" customFormat="1" ht="30" customHeight="1" x14ac:dyDescent="0.2">
      <c r="A105" s="2" t="s">
        <v>521</v>
      </c>
      <c r="C105" s="132" t="s">
        <v>241</v>
      </c>
      <c r="D105" s="34" t="s">
        <v>242</v>
      </c>
      <c r="E105" s="35" t="s">
        <v>115</v>
      </c>
      <c r="F105" s="110">
        <v>150</v>
      </c>
      <c r="G105" s="110">
        <v>0</v>
      </c>
      <c r="H105" s="114"/>
      <c r="I105" s="110">
        <f t="shared" si="35"/>
        <v>150</v>
      </c>
      <c r="J105" s="36">
        <v>38.450000000000003</v>
      </c>
      <c r="K105" s="37">
        <f t="shared" si="36"/>
        <v>5767.5</v>
      </c>
      <c r="L105" s="37"/>
      <c r="M105" s="37">
        <f t="shared" si="37"/>
        <v>0</v>
      </c>
      <c r="N105" s="38"/>
      <c r="O105" s="38">
        <f t="shared" si="55"/>
        <v>0</v>
      </c>
      <c r="P105" s="38">
        <f t="shared" si="56"/>
        <v>0</v>
      </c>
      <c r="Q105" s="38">
        <v>128.18</v>
      </c>
      <c r="R105" s="38">
        <f t="shared" si="38"/>
        <v>4928.5200000000004</v>
      </c>
      <c r="S105" s="38">
        <f t="shared" si="39"/>
        <v>0</v>
      </c>
      <c r="T105" s="38"/>
      <c r="U105" s="38">
        <f t="shared" si="40"/>
        <v>0</v>
      </c>
      <c r="V105" s="38">
        <f t="shared" si="41"/>
        <v>0</v>
      </c>
      <c r="W105" s="38"/>
      <c r="X105" s="38">
        <f t="shared" si="42"/>
        <v>0</v>
      </c>
      <c r="Y105" s="38">
        <f t="shared" si="43"/>
        <v>0</v>
      </c>
      <c r="Z105" s="38"/>
      <c r="AA105" s="38">
        <f t="shared" si="44"/>
        <v>0</v>
      </c>
      <c r="AB105" s="38">
        <f t="shared" si="45"/>
        <v>0</v>
      </c>
      <c r="AC105" s="38"/>
      <c r="AD105" s="38">
        <f t="shared" si="46"/>
        <v>0</v>
      </c>
      <c r="AE105" s="38">
        <f t="shared" si="47"/>
        <v>0</v>
      </c>
      <c r="AF105" s="38">
        <f t="shared" si="48"/>
        <v>0</v>
      </c>
      <c r="AG105" s="38">
        <f t="shared" si="49"/>
        <v>0</v>
      </c>
      <c r="AH105" s="38">
        <f t="shared" si="50"/>
        <v>0</v>
      </c>
      <c r="AI105" s="39">
        <f t="shared" si="57"/>
        <v>128.18</v>
      </c>
      <c r="AJ105" s="39">
        <f t="shared" ca="1" si="51"/>
        <v>4928.5200000000004</v>
      </c>
      <c r="AK105" s="40">
        <f t="shared" ca="1" si="52"/>
        <v>0</v>
      </c>
      <c r="AL105" s="113">
        <f t="shared" si="33"/>
        <v>21.82</v>
      </c>
      <c r="AM105" s="39">
        <f t="shared" ca="1" si="53"/>
        <v>838.98</v>
      </c>
      <c r="AN105" s="148">
        <f t="shared" ca="1" si="54"/>
        <v>0</v>
      </c>
      <c r="AO105" s="41"/>
      <c r="AP105" s="41"/>
      <c r="AQ105" s="43"/>
      <c r="AR105" s="44">
        <f t="shared" si="34"/>
        <v>0</v>
      </c>
      <c r="AS105" s="45" t="str">
        <f t="shared" si="58"/>
        <v>NÃO MEDIDO</v>
      </c>
      <c r="AT105" s="46"/>
      <c r="AU105" s="47"/>
      <c r="AV105" s="48"/>
    </row>
    <row r="106" spans="1:48" s="2" customFormat="1" ht="30" customHeight="1" x14ac:dyDescent="0.2">
      <c r="A106" s="2" t="s">
        <v>521</v>
      </c>
      <c r="C106" s="132" t="s">
        <v>243</v>
      </c>
      <c r="D106" s="34" t="s">
        <v>244</v>
      </c>
      <c r="E106" s="35" t="s">
        <v>115</v>
      </c>
      <c r="F106" s="110">
        <v>600</v>
      </c>
      <c r="G106" s="110">
        <v>0</v>
      </c>
      <c r="H106" s="114"/>
      <c r="I106" s="110">
        <f t="shared" si="35"/>
        <v>600</v>
      </c>
      <c r="J106" s="36">
        <v>72.81</v>
      </c>
      <c r="K106" s="37">
        <f t="shared" si="36"/>
        <v>43686</v>
      </c>
      <c r="L106" s="37"/>
      <c r="M106" s="37">
        <f t="shared" si="37"/>
        <v>0</v>
      </c>
      <c r="N106" s="38"/>
      <c r="O106" s="38">
        <f t="shared" si="55"/>
        <v>0</v>
      </c>
      <c r="P106" s="38">
        <f t="shared" si="56"/>
        <v>0</v>
      </c>
      <c r="Q106" s="38">
        <v>512.72</v>
      </c>
      <c r="R106" s="38">
        <f t="shared" si="38"/>
        <v>37331.14</v>
      </c>
      <c r="S106" s="38">
        <f t="shared" si="39"/>
        <v>0</v>
      </c>
      <c r="T106" s="38"/>
      <c r="U106" s="38">
        <f t="shared" si="40"/>
        <v>0</v>
      </c>
      <c r="V106" s="38">
        <f t="shared" si="41"/>
        <v>0</v>
      </c>
      <c r="W106" s="38"/>
      <c r="X106" s="38">
        <f t="shared" si="42"/>
        <v>0</v>
      </c>
      <c r="Y106" s="38">
        <f t="shared" si="43"/>
        <v>0</v>
      </c>
      <c r="Z106" s="38"/>
      <c r="AA106" s="38">
        <f t="shared" si="44"/>
        <v>0</v>
      </c>
      <c r="AB106" s="38">
        <f t="shared" si="45"/>
        <v>0</v>
      </c>
      <c r="AC106" s="38"/>
      <c r="AD106" s="38">
        <f t="shared" si="46"/>
        <v>0</v>
      </c>
      <c r="AE106" s="38">
        <f t="shared" si="47"/>
        <v>0</v>
      </c>
      <c r="AF106" s="38">
        <f t="shared" si="48"/>
        <v>0</v>
      </c>
      <c r="AG106" s="38">
        <f t="shared" si="49"/>
        <v>0</v>
      </c>
      <c r="AH106" s="38">
        <f t="shared" si="50"/>
        <v>0</v>
      </c>
      <c r="AI106" s="39">
        <f t="shared" si="57"/>
        <v>512.72</v>
      </c>
      <c r="AJ106" s="39">
        <f t="shared" ca="1" si="51"/>
        <v>37331.14</v>
      </c>
      <c r="AK106" s="40">
        <f t="shared" ca="1" si="52"/>
        <v>0</v>
      </c>
      <c r="AL106" s="113">
        <f t="shared" si="33"/>
        <v>87.28</v>
      </c>
      <c r="AM106" s="39">
        <f t="shared" ca="1" si="53"/>
        <v>6354.86</v>
      </c>
      <c r="AN106" s="148">
        <f t="shared" ca="1" si="54"/>
        <v>0</v>
      </c>
      <c r="AO106" s="41"/>
      <c r="AP106" s="41"/>
      <c r="AQ106" s="43"/>
      <c r="AR106" s="44">
        <f t="shared" si="34"/>
        <v>0</v>
      </c>
      <c r="AS106" s="45" t="str">
        <f t="shared" si="58"/>
        <v>NÃO MEDIDO</v>
      </c>
      <c r="AT106" s="46"/>
      <c r="AU106" s="47"/>
      <c r="AV106" s="48"/>
    </row>
    <row r="107" spans="1:48" s="2" customFormat="1" ht="30" customHeight="1" x14ac:dyDescent="0.2">
      <c r="A107" s="2" t="s">
        <v>521</v>
      </c>
      <c r="C107" s="132" t="s">
        <v>245</v>
      </c>
      <c r="D107" s="34" t="s">
        <v>246</v>
      </c>
      <c r="E107" s="35" t="s">
        <v>110</v>
      </c>
      <c r="F107" s="110">
        <v>1</v>
      </c>
      <c r="G107" s="110">
        <v>0</v>
      </c>
      <c r="H107" s="114"/>
      <c r="I107" s="110">
        <f t="shared" si="35"/>
        <v>1</v>
      </c>
      <c r="J107" s="36">
        <v>21.5</v>
      </c>
      <c r="K107" s="37">
        <f t="shared" si="36"/>
        <v>21.5</v>
      </c>
      <c r="L107" s="37"/>
      <c r="M107" s="37">
        <f t="shared" si="37"/>
        <v>0</v>
      </c>
      <c r="N107" s="38"/>
      <c r="O107" s="38">
        <f t="shared" si="55"/>
        <v>0</v>
      </c>
      <c r="P107" s="38">
        <f t="shared" si="56"/>
        <v>0</v>
      </c>
      <c r="Q107" s="38">
        <v>1</v>
      </c>
      <c r="R107" s="38">
        <f t="shared" si="38"/>
        <v>21.5</v>
      </c>
      <c r="S107" s="38">
        <f t="shared" si="39"/>
        <v>0</v>
      </c>
      <c r="T107" s="38"/>
      <c r="U107" s="38">
        <f t="shared" si="40"/>
        <v>0</v>
      </c>
      <c r="V107" s="38">
        <f t="shared" si="41"/>
        <v>0</v>
      </c>
      <c r="W107" s="38"/>
      <c r="X107" s="38">
        <f t="shared" si="42"/>
        <v>0</v>
      </c>
      <c r="Y107" s="38">
        <f t="shared" si="43"/>
        <v>0</v>
      </c>
      <c r="Z107" s="38"/>
      <c r="AA107" s="38">
        <f t="shared" si="44"/>
        <v>0</v>
      </c>
      <c r="AB107" s="38">
        <f t="shared" si="45"/>
        <v>0</v>
      </c>
      <c r="AC107" s="38"/>
      <c r="AD107" s="38">
        <f t="shared" si="46"/>
        <v>0</v>
      </c>
      <c r="AE107" s="38">
        <f t="shared" si="47"/>
        <v>0</v>
      </c>
      <c r="AF107" s="38">
        <f t="shared" si="48"/>
        <v>0</v>
      </c>
      <c r="AG107" s="38">
        <f t="shared" si="49"/>
        <v>0</v>
      </c>
      <c r="AH107" s="38">
        <f t="shared" si="50"/>
        <v>0</v>
      </c>
      <c r="AI107" s="39">
        <f t="shared" si="57"/>
        <v>1</v>
      </c>
      <c r="AJ107" s="39">
        <f t="shared" ca="1" si="51"/>
        <v>21.5</v>
      </c>
      <c r="AK107" s="40">
        <f t="shared" ca="1" si="52"/>
        <v>0</v>
      </c>
      <c r="AL107" s="113">
        <f t="shared" si="33"/>
        <v>0</v>
      </c>
      <c r="AM107" s="39">
        <f t="shared" ca="1" si="53"/>
        <v>0</v>
      </c>
      <c r="AN107" s="148">
        <f t="shared" ca="1" si="54"/>
        <v>0</v>
      </c>
      <c r="AO107" s="41"/>
      <c r="AP107" s="41"/>
      <c r="AQ107" s="43"/>
      <c r="AR107" s="44">
        <f t="shared" si="34"/>
        <v>0</v>
      </c>
      <c r="AS107" s="45" t="str">
        <f t="shared" si="58"/>
        <v>NÃO MEDIDO</v>
      </c>
      <c r="AT107" s="46"/>
      <c r="AU107" s="47"/>
      <c r="AV107" s="48"/>
    </row>
    <row r="108" spans="1:48" s="2" customFormat="1" ht="30" customHeight="1" x14ac:dyDescent="0.2">
      <c r="A108" s="2" t="s">
        <v>521</v>
      </c>
      <c r="C108" s="132" t="s">
        <v>247</v>
      </c>
      <c r="D108" s="34" t="s">
        <v>248</v>
      </c>
      <c r="E108" s="35" t="s">
        <v>110</v>
      </c>
      <c r="F108" s="110">
        <v>1</v>
      </c>
      <c r="G108" s="110">
        <v>0</v>
      </c>
      <c r="H108" s="114"/>
      <c r="I108" s="110">
        <f t="shared" si="35"/>
        <v>1</v>
      </c>
      <c r="J108" s="36">
        <v>62.7</v>
      </c>
      <c r="K108" s="37">
        <f t="shared" si="36"/>
        <v>62.7</v>
      </c>
      <c r="L108" s="37"/>
      <c r="M108" s="37">
        <f t="shared" si="37"/>
        <v>0</v>
      </c>
      <c r="N108" s="38"/>
      <c r="O108" s="38">
        <f t="shared" si="55"/>
        <v>0</v>
      </c>
      <c r="P108" s="38">
        <f t="shared" si="56"/>
        <v>0</v>
      </c>
      <c r="Q108" s="38">
        <v>1</v>
      </c>
      <c r="R108" s="38">
        <f t="shared" si="38"/>
        <v>62.7</v>
      </c>
      <c r="S108" s="38">
        <f t="shared" si="39"/>
        <v>0</v>
      </c>
      <c r="T108" s="38"/>
      <c r="U108" s="38">
        <f t="shared" si="40"/>
        <v>0</v>
      </c>
      <c r="V108" s="38">
        <f t="shared" si="41"/>
        <v>0</v>
      </c>
      <c r="W108" s="38"/>
      <c r="X108" s="38">
        <f t="shared" si="42"/>
        <v>0</v>
      </c>
      <c r="Y108" s="38">
        <f t="shared" si="43"/>
        <v>0</v>
      </c>
      <c r="Z108" s="38"/>
      <c r="AA108" s="38">
        <f t="shared" si="44"/>
        <v>0</v>
      </c>
      <c r="AB108" s="38">
        <f t="shared" si="45"/>
        <v>0</v>
      </c>
      <c r="AC108" s="38"/>
      <c r="AD108" s="38">
        <f t="shared" si="46"/>
        <v>0</v>
      </c>
      <c r="AE108" s="38">
        <f t="shared" si="47"/>
        <v>0</v>
      </c>
      <c r="AF108" s="38">
        <f t="shared" si="48"/>
        <v>0</v>
      </c>
      <c r="AG108" s="38">
        <f t="shared" si="49"/>
        <v>0</v>
      </c>
      <c r="AH108" s="38">
        <f t="shared" si="50"/>
        <v>0</v>
      </c>
      <c r="AI108" s="39">
        <f t="shared" si="57"/>
        <v>1</v>
      </c>
      <c r="AJ108" s="39">
        <f t="shared" ca="1" si="51"/>
        <v>62.7</v>
      </c>
      <c r="AK108" s="40">
        <f t="shared" ca="1" si="52"/>
        <v>0</v>
      </c>
      <c r="AL108" s="113">
        <f t="shared" si="33"/>
        <v>0</v>
      </c>
      <c r="AM108" s="39">
        <f t="shared" ca="1" si="53"/>
        <v>0</v>
      </c>
      <c r="AN108" s="148">
        <f t="shared" ca="1" si="54"/>
        <v>0</v>
      </c>
      <c r="AO108" s="41"/>
      <c r="AP108" s="41"/>
      <c r="AQ108" s="43"/>
      <c r="AR108" s="44">
        <f t="shared" si="34"/>
        <v>0</v>
      </c>
      <c r="AS108" s="45" t="str">
        <f t="shared" si="58"/>
        <v>NÃO MEDIDO</v>
      </c>
      <c r="AT108" s="46"/>
      <c r="AU108" s="47"/>
      <c r="AV108" s="48"/>
    </row>
    <row r="109" spans="1:48" s="2" customFormat="1" ht="30" customHeight="1" x14ac:dyDescent="0.2">
      <c r="A109" s="2" t="s">
        <v>521</v>
      </c>
      <c r="C109" s="132" t="s">
        <v>249</v>
      </c>
      <c r="D109" s="34" t="s">
        <v>250</v>
      </c>
      <c r="E109" s="35" t="s">
        <v>110</v>
      </c>
      <c r="F109" s="110">
        <v>50</v>
      </c>
      <c r="G109" s="110">
        <v>0</v>
      </c>
      <c r="H109" s="114"/>
      <c r="I109" s="110">
        <f t="shared" si="35"/>
        <v>50</v>
      </c>
      <c r="J109" s="36">
        <v>1.39</v>
      </c>
      <c r="K109" s="37">
        <f t="shared" si="36"/>
        <v>69.5</v>
      </c>
      <c r="L109" s="37"/>
      <c r="M109" s="37">
        <f t="shared" si="37"/>
        <v>0</v>
      </c>
      <c r="N109" s="38"/>
      <c r="O109" s="38">
        <f t="shared" si="55"/>
        <v>0</v>
      </c>
      <c r="P109" s="38">
        <f t="shared" si="56"/>
        <v>0</v>
      </c>
      <c r="Q109" s="38">
        <v>12</v>
      </c>
      <c r="R109" s="38">
        <f t="shared" si="38"/>
        <v>16.68</v>
      </c>
      <c r="S109" s="38">
        <f t="shared" si="39"/>
        <v>0</v>
      </c>
      <c r="T109" s="38"/>
      <c r="U109" s="38">
        <f t="shared" si="40"/>
        <v>0</v>
      </c>
      <c r="V109" s="38">
        <f t="shared" si="41"/>
        <v>0</v>
      </c>
      <c r="W109" s="38"/>
      <c r="X109" s="38">
        <f t="shared" si="42"/>
        <v>0</v>
      </c>
      <c r="Y109" s="38">
        <f t="shared" si="43"/>
        <v>0</v>
      </c>
      <c r="Z109" s="38"/>
      <c r="AA109" s="38">
        <f t="shared" si="44"/>
        <v>0</v>
      </c>
      <c r="AB109" s="38">
        <f t="shared" si="45"/>
        <v>0</v>
      </c>
      <c r="AC109" s="38"/>
      <c r="AD109" s="38">
        <f t="shared" si="46"/>
        <v>0</v>
      </c>
      <c r="AE109" s="38">
        <f t="shared" si="47"/>
        <v>0</v>
      </c>
      <c r="AF109" s="38">
        <f t="shared" si="48"/>
        <v>0</v>
      </c>
      <c r="AG109" s="38">
        <f t="shared" si="49"/>
        <v>0</v>
      </c>
      <c r="AH109" s="38">
        <f t="shared" si="50"/>
        <v>0</v>
      </c>
      <c r="AI109" s="39">
        <f t="shared" si="57"/>
        <v>12</v>
      </c>
      <c r="AJ109" s="39">
        <f t="shared" ca="1" si="51"/>
        <v>16.68</v>
      </c>
      <c r="AK109" s="40">
        <f t="shared" ca="1" si="52"/>
        <v>0</v>
      </c>
      <c r="AL109" s="113">
        <f t="shared" si="33"/>
        <v>38</v>
      </c>
      <c r="AM109" s="39">
        <f t="shared" ca="1" si="53"/>
        <v>52.82</v>
      </c>
      <c r="AN109" s="148">
        <f t="shared" ca="1" si="54"/>
        <v>0</v>
      </c>
      <c r="AO109" s="41"/>
      <c r="AP109" s="41"/>
      <c r="AQ109" s="43"/>
      <c r="AR109" s="44">
        <f t="shared" si="34"/>
        <v>0</v>
      </c>
      <c r="AS109" s="45" t="str">
        <f t="shared" si="58"/>
        <v>NÃO MEDIDO</v>
      </c>
      <c r="AT109" s="46"/>
      <c r="AU109" s="47"/>
      <c r="AV109" s="48"/>
    </row>
    <row r="110" spans="1:48" s="2" customFormat="1" ht="30" customHeight="1" x14ac:dyDescent="0.2">
      <c r="A110" s="2" t="s">
        <v>521</v>
      </c>
      <c r="C110" s="132" t="s">
        <v>251</v>
      </c>
      <c r="D110" s="34" t="s">
        <v>252</v>
      </c>
      <c r="E110" s="35" t="s">
        <v>110</v>
      </c>
      <c r="F110" s="110">
        <v>15</v>
      </c>
      <c r="G110" s="110">
        <v>0</v>
      </c>
      <c r="H110" s="114"/>
      <c r="I110" s="110">
        <f t="shared" si="35"/>
        <v>15</v>
      </c>
      <c r="J110" s="36">
        <v>1.98</v>
      </c>
      <c r="K110" s="37">
        <f t="shared" si="36"/>
        <v>29.7</v>
      </c>
      <c r="L110" s="37"/>
      <c r="M110" s="37">
        <f t="shared" si="37"/>
        <v>0</v>
      </c>
      <c r="N110" s="38"/>
      <c r="O110" s="38">
        <f t="shared" si="55"/>
        <v>0</v>
      </c>
      <c r="P110" s="38">
        <f t="shared" si="56"/>
        <v>0</v>
      </c>
      <c r="Q110" s="38">
        <v>5</v>
      </c>
      <c r="R110" s="38">
        <f t="shared" si="38"/>
        <v>9.9</v>
      </c>
      <c r="S110" s="38">
        <f t="shared" si="39"/>
        <v>0</v>
      </c>
      <c r="T110" s="38"/>
      <c r="U110" s="38">
        <f t="shared" si="40"/>
        <v>0</v>
      </c>
      <c r="V110" s="38">
        <f t="shared" si="41"/>
        <v>0</v>
      </c>
      <c r="W110" s="38"/>
      <c r="X110" s="38">
        <f t="shared" si="42"/>
        <v>0</v>
      </c>
      <c r="Y110" s="38">
        <f t="shared" si="43"/>
        <v>0</v>
      </c>
      <c r="Z110" s="38"/>
      <c r="AA110" s="38">
        <f t="shared" si="44"/>
        <v>0</v>
      </c>
      <c r="AB110" s="38">
        <f t="shared" si="45"/>
        <v>0</v>
      </c>
      <c r="AC110" s="38"/>
      <c r="AD110" s="38">
        <f t="shared" si="46"/>
        <v>0</v>
      </c>
      <c r="AE110" s="38">
        <f t="shared" si="47"/>
        <v>0</v>
      </c>
      <c r="AF110" s="38">
        <f t="shared" si="48"/>
        <v>0</v>
      </c>
      <c r="AG110" s="38">
        <f t="shared" si="49"/>
        <v>0</v>
      </c>
      <c r="AH110" s="38">
        <f t="shared" si="50"/>
        <v>0</v>
      </c>
      <c r="AI110" s="39">
        <f t="shared" si="57"/>
        <v>5</v>
      </c>
      <c r="AJ110" s="39">
        <f t="shared" ca="1" si="51"/>
        <v>9.9</v>
      </c>
      <c r="AK110" s="40">
        <f t="shared" ca="1" si="52"/>
        <v>0</v>
      </c>
      <c r="AL110" s="113">
        <f t="shared" si="33"/>
        <v>10</v>
      </c>
      <c r="AM110" s="39">
        <f t="shared" ca="1" si="53"/>
        <v>19.8</v>
      </c>
      <c r="AN110" s="148">
        <f t="shared" ca="1" si="54"/>
        <v>0</v>
      </c>
      <c r="AO110" s="41"/>
      <c r="AP110" s="41"/>
      <c r="AQ110" s="43"/>
      <c r="AR110" s="44">
        <f t="shared" si="34"/>
        <v>0</v>
      </c>
      <c r="AS110" s="45" t="str">
        <f t="shared" si="58"/>
        <v>NÃO MEDIDO</v>
      </c>
      <c r="AT110" s="46"/>
      <c r="AU110" s="47"/>
      <c r="AV110" s="48"/>
    </row>
    <row r="111" spans="1:48" s="2" customFormat="1" ht="30" customHeight="1" x14ac:dyDescent="0.2">
      <c r="A111" s="2" t="s">
        <v>521</v>
      </c>
      <c r="C111" s="132" t="s">
        <v>253</v>
      </c>
      <c r="D111" s="34" t="s">
        <v>254</v>
      </c>
      <c r="E111" s="35" t="s">
        <v>115</v>
      </c>
      <c r="F111" s="110">
        <v>20</v>
      </c>
      <c r="G111" s="110">
        <v>0</v>
      </c>
      <c r="H111" s="114"/>
      <c r="I111" s="110">
        <f t="shared" si="35"/>
        <v>20</v>
      </c>
      <c r="J111" s="36">
        <v>14.8</v>
      </c>
      <c r="K111" s="37">
        <f t="shared" si="36"/>
        <v>296</v>
      </c>
      <c r="L111" s="37"/>
      <c r="M111" s="37">
        <f t="shared" si="37"/>
        <v>0</v>
      </c>
      <c r="N111" s="38"/>
      <c r="O111" s="38">
        <f t="shared" si="55"/>
        <v>0</v>
      </c>
      <c r="P111" s="38">
        <f t="shared" si="56"/>
        <v>0</v>
      </c>
      <c r="Q111" s="38"/>
      <c r="R111" s="38">
        <f t="shared" si="38"/>
        <v>0</v>
      </c>
      <c r="S111" s="38">
        <f t="shared" si="39"/>
        <v>0</v>
      </c>
      <c r="T111" s="38"/>
      <c r="U111" s="38">
        <f t="shared" si="40"/>
        <v>0</v>
      </c>
      <c r="V111" s="38">
        <f t="shared" si="41"/>
        <v>0</v>
      </c>
      <c r="W111" s="38"/>
      <c r="X111" s="38">
        <f t="shared" si="42"/>
        <v>0</v>
      </c>
      <c r="Y111" s="38">
        <f t="shared" si="43"/>
        <v>0</v>
      </c>
      <c r="Z111" s="38"/>
      <c r="AA111" s="38">
        <f t="shared" si="44"/>
        <v>0</v>
      </c>
      <c r="AB111" s="38">
        <f t="shared" si="45"/>
        <v>0</v>
      </c>
      <c r="AC111" s="38"/>
      <c r="AD111" s="38">
        <f t="shared" si="46"/>
        <v>0</v>
      </c>
      <c r="AE111" s="38">
        <f t="shared" si="47"/>
        <v>0</v>
      </c>
      <c r="AF111" s="38">
        <f t="shared" si="48"/>
        <v>0</v>
      </c>
      <c r="AG111" s="38">
        <f t="shared" si="49"/>
        <v>0</v>
      </c>
      <c r="AH111" s="38">
        <f t="shared" si="50"/>
        <v>0</v>
      </c>
      <c r="AI111" s="39">
        <f t="shared" si="57"/>
        <v>0</v>
      </c>
      <c r="AJ111" s="39">
        <f t="shared" ca="1" si="51"/>
        <v>0</v>
      </c>
      <c r="AK111" s="40">
        <f t="shared" ca="1" si="52"/>
        <v>0</v>
      </c>
      <c r="AL111" s="113">
        <f t="shared" si="33"/>
        <v>20</v>
      </c>
      <c r="AM111" s="39">
        <f t="shared" ca="1" si="53"/>
        <v>296</v>
      </c>
      <c r="AN111" s="148">
        <f t="shared" ca="1" si="54"/>
        <v>0</v>
      </c>
      <c r="AO111" s="41"/>
      <c r="AP111" s="41"/>
      <c r="AQ111" s="43"/>
      <c r="AR111" s="44">
        <f t="shared" si="34"/>
        <v>0</v>
      </c>
      <c r="AS111" s="45" t="str">
        <f t="shared" si="58"/>
        <v>NÃO MEDIDO</v>
      </c>
      <c r="AT111" s="46"/>
      <c r="AU111" s="47"/>
      <c r="AV111" s="48"/>
    </row>
    <row r="112" spans="1:48" s="2" customFormat="1" ht="45" customHeight="1" x14ac:dyDescent="0.2">
      <c r="A112" s="2" t="s">
        <v>521</v>
      </c>
      <c r="C112" s="132" t="s">
        <v>255</v>
      </c>
      <c r="D112" s="34" t="s">
        <v>256</v>
      </c>
      <c r="E112" s="35" t="s">
        <v>115</v>
      </c>
      <c r="F112" s="110">
        <v>700</v>
      </c>
      <c r="G112" s="110">
        <v>0</v>
      </c>
      <c r="H112" s="114"/>
      <c r="I112" s="110">
        <f t="shared" si="35"/>
        <v>700</v>
      </c>
      <c r="J112" s="36">
        <v>7.85</v>
      </c>
      <c r="K112" s="37">
        <f t="shared" si="36"/>
        <v>5495</v>
      </c>
      <c r="L112" s="37"/>
      <c r="M112" s="37">
        <f t="shared" si="37"/>
        <v>0</v>
      </c>
      <c r="N112" s="38"/>
      <c r="O112" s="38">
        <f t="shared" si="55"/>
        <v>0</v>
      </c>
      <c r="P112" s="38">
        <f t="shared" si="56"/>
        <v>0</v>
      </c>
      <c r="Q112" s="38">
        <v>390.41</v>
      </c>
      <c r="R112" s="38">
        <f t="shared" si="38"/>
        <v>3064.72</v>
      </c>
      <c r="S112" s="38">
        <f t="shared" si="39"/>
        <v>0</v>
      </c>
      <c r="T112" s="38"/>
      <c r="U112" s="38">
        <f t="shared" si="40"/>
        <v>0</v>
      </c>
      <c r="V112" s="38">
        <f t="shared" si="41"/>
        <v>0</v>
      </c>
      <c r="W112" s="38"/>
      <c r="X112" s="38">
        <f t="shared" si="42"/>
        <v>0</v>
      </c>
      <c r="Y112" s="38">
        <f t="shared" si="43"/>
        <v>0</v>
      </c>
      <c r="Z112" s="38"/>
      <c r="AA112" s="38">
        <f t="shared" si="44"/>
        <v>0</v>
      </c>
      <c r="AB112" s="38">
        <f t="shared" si="45"/>
        <v>0</v>
      </c>
      <c r="AC112" s="38"/>
      <c r="AD112" s="38">
        <f t="shared" si="46"/>
        <v>0</v>
      </c>
      <c r="AE112" s="38">
        <f t="shared" si="47"/>
        <v>0</v>
      </c>
      <c r="AF112" s="38">
        <f t="shared" si="48"/>
        <v>0</v>
      </c>
      <c r="AG112" s="38">
        <f t="shared" si="49"/>
        <v>0</v>
      </c>
      <c r="AH112" s="38">
        <f t="shared" si="50"/>
        <v>0</v>
      </c>
      <c r="AI112" s="39">
        <f t="shared" si="57"/>
        <v>390.41</v>
      </c>
      <c r="AJ112" s="39">
        <f t="shared" ca="1" si="51"/>
        <v>3064.72</v>
      </c>
      <c r="AK112" s="40">
        <f t="shared" ca="1" si="52"/>
        <v>0</v>
      </c>
      <c r="AL112" s="113">
        <f t="shared" si="33"/>
        <v>309.58999999999997</v>
      </c>
      <c r="AM112" s="39">
        <f t="shared" ca="1" si="53"/>
        <v>2430.2800000000002</v>
      </c>
      <c r="AN112" s="148">
        <f t="shared" ca="1" si="54"/>
        <v>0</v>
      </c>
      <c r="AO112" s="41"/>
      <c r="AP112" s="41"/>
      <c r="AQ112" s="43"/>
      <c r="AR112" s="44">
        <f t="shared" si="34"/>
        <v>0</v>
      </c>
      <c r="AS112" s="45" t="str">
        <f t="shared" si="58"/>
        <v>NÃO MEDIDO</v>
      </c>
      <c r="AT112" s="46"/>
      <c r="AU112" s="47"/>
      <c r="AV112" s="48"/>
    </row>
    <row r="113" spans="1:48" s="2" customFormat="1" ht="61.5" customHeight="1" x14ac:dyDescent="0.2">
      <c r="A113" s="2" t="s">
        <v>521</v>
      </c>
      <c r="C113" s="132" t="s">
        <v>257</v>
      </c>
      <c r="D113" s="34" t="s">
        <v>258</v>
      </c>
      <c r="E113" s="35" t="s">
        <v>115</v>
      </c>
      <c r="F113" s="110">
        <v>90</v>
      </c>
      <c r="G113" s="110">
        <v>0</v>
      </c>
      <c r="H113" s="114"/>
      <c r="I113" s="110">
        <f t="shared" si="35"/>
        <v>90</v>
      </c>
      <c r="J113" s="36">
        <v>12.22</v>
      </c>
      <c r="K113" s="37">
        <f t="shared" si="36"/>
        <v>1099.8</v>
      </c>
      <c r="L113" s="37"/>
      <c r="M113" s="37">
        <f t="shared" si="37"/>
        <v>0</v>
      </c>
      <c r="N113" s="38"/>
      <c r="O113" s="38">
        <f t="shared" si="55"/>
        <v>0</v>
      </c>
      <c r="P113" s="38">
        <f t="shared" si="56"/>
        <v>0</v>
      </c>
      <c r="Q113" s="38">
        <v>56</v>
      </c>
      <c r="R113" s="38">
        <f t="shared" si="38"/>
        <v>684.32</v>
      </c>
      <c r="S113" s="38">
        <f t="shared" si="39"/>
        <v>0</v>
      </c>
      <c r="T113" s="38"/>
      <c r="U113" s="38">
        <f t="shared" si="40"/>
        <v>0</v>
      </c>
      <c r="V113" s="38">
        <f t="shared" si="41"/>
        <v>0</v>
      </c>
      <c r="W113" s="38"/>
      <c r="X113" s="38">
        <f t="shared" si="42"/>
        <v>0</v>
      </c>
      <c r="Y113" s="38">
        <f t="shared" si="43"/>
        <v>0</v>
      </c>
      <c r="Z113" s="38"/>
      <c r="AA113" s="38">
        <f t="shared" si="44"/>
        <v>0</v>
      </c>
      <c r="AB113" s="38">
        <f t="shared" si="45"/>
        <v>0</v>
      </c>
      <c r="AC113" s="38"/>
      <c r="AD113" s="38">
        <f t="shared" si="46"/>
        <v>0</v>
      </c>
      <c r="AE113" s="38">
        <f t="shared" si="47"/>
        <v>0</v>
      </c>
      <c r="AF113" s="38">
        <f t="shared" si="48"/>
        <v>0</v>
      </c>
      <c r="AG113" s="38">
        <f t="shared" si="49"/>
        <v>0</v>
      </c>
      <c r="AH113" s="38">
        <f t="shared" si="50"/>
        <v>0</v>
      </c>
      <c r="AI113" s="39">
        <f t="shared" si="57"/>
        <v>56</v>
      </c>
      <c r="AJ113" s="39">
        <f t="shared" ca="1" si="51"/>
        <v>684.32</v>
      </c>
      <c r="AK113" s="40">
        <f t="shared" ca="1" si="52"/>
        <v>0</v>
      </c>
      <c r="AL113" s="113">
        <f t="shared" si="33"/>
        <v>34</v>
      </c>
      <c r="AM113" s="39">
        <f t="shared" ca="1" si="53"/>
        <v>415.48</v>
      </c>
      <c r="AN113" s="148">
        <f t="shared" ca="1" si="54"/>
        <v>0</v>
      </c>
      <c r="AO113" s="41"/>
      <c r="AP113" s="41"/>
      <c r="AQ113" s="43"/>
      <c r="AR113" s="44">
        <f t="shared" si="34"/>
        <v>0</v>
      </c>
      <c r="AS113" s="45" t="str">
        <f t="shared" si="58"/>
        <v>NÃO MEDIDO</v>
      </c>
      <c r="AT113" s="46"/>
      <c r="AU113" s="47"/>
      <c r="AV113" s="48"/>
    </row>
    <row r="114" spans="1:48" s="2" customFormat="1" ht="57" customHeight="1" x14ac:dyDescent="0.2">
      <c r="A114" s="2" t="s">
        <v>521</v>
      </c>
      <c r="C114" s="132" t="s">
        <v>259</v>
      </c>
      <c r="D114" s="34" t="s">
        <v>260</v>
      </c>
      <c r="E114" s="35" t="s">
        <v>115</v>
      </c>
      <c r="F114" s="110">
        <v>250</v>
      </c>
      <c r="G114" s="110">
        <v>0</v>
      </c>
      <c r="H114" s="114"/>
      <c r="I114" s="110">
        <f t="shared" si="35"/>
        <v>250</v>
      </c>
      <c r="J114" s="36">
        <v>16.78</v>
      </c>
      <c r="K114" s="37">
        <f t="shared" si="36"/>
        <v>4195</v>
      </c>
      <c r="L114" s="37"/>
      <c r="M114" s="37">
        <f t="shared" si="37"/>
        <v>0</v>
      </c>
      <c r="N114" s="38"/>
      <c r="O114" s="38">
        <f t="shared" si="55"/>
        <v>0</v>
      </c>
      <c r="P114" s="38">
        <f t="shared" si="56"/>
        <v>0</v>
      </c>
      <c r="Q114" s="38">
        <v>174.2</v>
      </c>
      <c r="R114" s="38">
        <f t="shared" si="38"/>
        <v>2923.08</v>
      </c>
      <c r="S114" s="38">
        <f t="shared" si="39"/>
        <v>0</v>
      </c>
      <c r="T114" s="38"/>
      <c r="U114" s="38">
        <f t="shared" si="40"/>
        <v>0</v>
      </c>
      <c r="V114" s="38">
        <f t="shared" si="41"/>
        <v>0</v>
      </c>
      <c r="W114" s="38"/>
      <c r="X114" s="38">
        <f t="shared" si="42"/>
        <v>0</v>
      </c>
      <c r="Y114" s="38">
        <f t="shared" si="43"/>
        <v>0</v>
      </c>
      <c r="Z114" s="38"/>
      <c r="AA114" s="38">
        <f t="shared" si="44"/>
        <v>0</v>
      </c>
      <c r="AB114" s="38">
        <f t="shared" si="45"/>
        <v>0</v>
      </c>
      <c r="AC114" s="38"/>
      <c r="AD114" s="38">
        <f t="shared" si="46"/>
        <v>0</v>
      </c>
      <c r="AE114" s="38">
        <f t="shared" si="47"/>
        <v>0</v>
      </c>
      <c r="AF114" s="38">
        <f t="shared" si="48"/>
        <v>0</v>
      </c>
      <c r="AG114" s="38">
        <f t="shared" si="49"/>
        <v>0</v>
      </c>
      <c r="AH114" s="38">
        <f t="shared" si="50"/>
        <v>0</v>
      </c>
      <c r="AI114" s="39">
        <f t="shared" si="57"/>
        <v>174.2</v>
      </c>
      <c r="AJ114" s="39">
        <f t="shared" ca="1" si="51"/>
        <v>2923.08</v>
      </c>
      <c r="AK114" s="40">
        <f t="shared" ca="1" si="52"/>
        <v>0</v>
      </c>
      <c r="AL114" s="113">
        <f t="shared" si="33"/>
        <v>75.8</v>
      </c>
      <c r="AM114" s="39">
        <f t="shared" ca="1" si="53"/>
        <v>1271.92</v>
      </c>
      <c r="AN114" s="148">
        <f t="shared" ca="1" si="54"/>
        <v>0</v>
      </c>
      <c r="AO114" s="41"/>
      <c r="AP114" s="41"/>
      <c r="AQ114" s="43"/>
      <c r="AR114" s="44">
        <f t="shared" si="34"/>
        <v>0</v>
      </c>
      <c r="AS114" s="45" t="str">
        <f t="shared" si="58"/>
        <v>NÃO MEDIDO</v>
      </c>
      <c r="AT114" s="46"/>
      <c r="AU114" s="47"/>
      <c r="AV114" s="48"/>
    </row>
    <row r="115" spans="1:48" s="2" customFormat="1" ht="59.25" customHeight="1" x14ac:dyDescent="0.2">
      <c r="A115" s="2" t="s">
        <v>521</v>
      </c>
      <c r="C115" s="132" t="s">
        <v>261</v>
      </c>
      <c r="D115" s="34" t="s">
        <v>262</v>
      </c>
      <c r="E115" s="35" t="s">
        <v>115</v>
      </c>
      <c r="F115" s="110">
        <v>90</v>
      </c>
      <c r="G115" s="110">
        <v>0</v>
      </c>
      <c r="H115" s="114"/>
      <c r="I115" s="110">
        <f t="shared" si="35"/>
        <v>90</v>
      </c>
      <c r="J115" s="36">
        <v>23.63</v>
      </c>
      <c r="K115" s="37">
        <f t="shared" si="36"/>
        <v>2126.6999999999998</v>
      </c>
      <c r="L115" s="37"/>
      <c r="M115" s="37">
        <f t="shared" si="37"/>
        <v>0</v>
      </c>
      <c r="N115" s="38"/>
      <c r="O115" s="38">
        <f t="shared" si="55"/>
        <v>0</v>
      </c>
      <c r="P115" s="38">
        <f t="shared" si="56"/>
        <v>0</v>
      </c>
      <c r="Q115" s="38">
        <v>46</v>
      </c>
      <c r="R115" s="38">
        <f t="shared" si="38"/>
        <v>1086.98</v>
      </c>
      <c r="S115" s="38">
        <f t="shared" si="39"/>
        <v>0</v>
      </c>
      <c r="T115" s="38"/>
      <c r="U115" s="38">
        <f t="shared" si="40"/>
        <v>0</v>
      </c>
      <c r="V115" s="38">
        <f t="shared" si="41"/>
        <v>0</v>
      </c>
      <c r="W115" s="38"/>
      <c r="X115" s="38">
        <f t="shared" si="42"/>
        <v>0</v>
      </c>
      <c r="Y115" s="38">
        <f t="shared" si="43"/>
        <v>0</v>
      </c>
      <c r="Z115" s="38"/>
      <c r="AA115" s="38">
        <f t="shared" si="44"/>
        <v>0</v>
      </c>
      <c r="AB115" s="38">
        <f t="shared" si="45"/>
        <v>0</v>
      </c>
      <c r="AC115" s="38"/>
      <c r="AD115" s="38">
        <f t="shared" si="46"/>
        <v>0</v>
      </c>
      <c r="AE115" s="38">
        <f t="shared" si="47"/>
        <v>0</v>
      </c>
      <c r="AF115" s="38">
        <f t="shared" si="48"/>
        <v>0</v>
      </c>
      <c r="AG115" s="38">
        <f t="shared" si="49"/>
        <v>0</v>
      </c>
      <c r="AH115" s="38">
        <f t="shared" si="50"/>
        <v>0</v>
      </c>
      <c r="AI115" s="39">
        <f t="shared" si="57"/>
        <v>46</v>
      </c>
      <c r="AJ115" s="39">
        <f t="shared" ca="1" si="51"/>
        <v>1086.98</v>
      </c>
      <c r="AK115" s="40">
        <f t="shared" ca="1" si="52"/>
        <v>0</v>
      </c>
      <c r="AL115" s="113">
        <f t="shared" si="33"/>
        <v>44</v>
      </c>
      <c r="AM115" s="39">
        <f t="shared" ca="1" si="53"/>
        <v>1039.72</v>
      </c>
      <c r="AN115" s="148">
        <f t="shared" ca="1" si="54"/>
        <v>0</v>
      </c>
      <c r="AO115" s="41"/>
      <c r="AP115" s="41"/>
      <c r="AQ115" s="43"/>
      <c r="AR115" s="44">
        <f t="shared" si="34"/>
        <v>0</v>
      </c>
      <c r="AS115" s="45" t="str">
        <f t="shared" si="58"/>
        <v>NÃO MEDIDO</v>
      </c>
      <c r="AT115" s="46"/>
      <c r="AU115" s="47"/>
      <c r="AV115" s="48"/>
    </row>
    <row r="116" spans="1:48" s="2" customFormat="1" ht="30" customHeight="1" x14ac:dyDescent="0.2">
      <c r="A116" s="2" t="s">
        <v>521</v>
      </c>
      <c r="C116" s="132" t="s">
        <v>263</v>
      </c>
      <c r="D116" s="34" t="s">
        <v>264</v>
      </c>
      <c r="E116" s="35" t="s">
        <v>115</v>
      </c>
      <c r="F116" s="110">
        <v>26</v>
      </c>
      <c r="G116" s="110">
        <v>0</v>
      </c>
      <c r="H116" s="114"/>
      <c r="I116" s="110">
        <f t="shared" si="35"/>
        <v>26</v>
      </c>
      <c r="J116" s="36">
        <v>16.13</v>
      </c>
      <c r="K116" s="37">
        <f t="shared" si="36"/>
        <v>419.38</v>
      </c>
      <c r="L116" s="37"/>
      <c r="M116" s="37">
        <f t="shared" si="37"/>
        <v>0</v>
      </c>
      <c r="N116" s="38"/>
      <c r="O116" s="38">
        <f t="shared" si="55"/>
        <v>0</v>
      </c>
      <c r="P116" s="38">
        <f t="shared" si="56"/>
        <v>0</v>
      </c>
      <c r="Q116" s="38">
        <v>13.6</v>
      </c>
      <c r="R116" s="38">
        <f t="shared" si="38"/>
        <v>219.37</v>
      </c>
      <c r="S116" s="38">
        <f t="shared" si="39"/>
        <v>0</v>
      </c>
      <c r="T116" s="38"/>
      <c r="U116" s="38">
        <f t="shared" si="40"/>
        <v>0</v>
      </c>
      <c r="V116" s="38">
        <f t="shared" si="41"/>
        <v>0</v>
      </c>
      <c r="W116" s="38"/>
      <c r="X116" s="38">
        <f t="shared" si="42"/>
        <v>0</v>
      </c>
      <c r="Y116" s="38">
        <f t="shared" si="43"/>
        <v>0</v>
      </c>
      <c r="Z116" s="38"/>
      <c r="AA116" s="38">
        <f t="shared" si="44"/>
        <v>0</v>
      </c>
      <c r="AB116" s="38">
        <f t="shared" si="45"/>
        <v>0</v>
      </c>
      <c r="AC116" s="38"/>
      <c r="AD116" s="38">
        <f t="shared" si="46"/>
        <v>0</v>
      </c>
      <c r="AE116" s="38">
        <f t="shared" si="47"/>
        <v>0</v>
      </c>
      <c r="AF116" s="38">
        <f t="shared" si="48"/>
        <v>0</v>
      </c>
      <c r="AG116" s="38">
        <f t="shared" si="49"/>
        <v>0</v>
      </c>
      <c r="AH116" s="38">
        <f t="shared" si="50"/>
        <v>0</v>
      </c>
      <c r="AI116" s="39">
        <f t="shared" si="57"/>
        <v>13.6</v>
      </c>
      <c r="AJ116" s="39">
        <f t="shared" ca="1" si="51"/>
        <v>219.37</v>
      </c>
      <c r="AK116" s="40">
        <f t="shared" ca="1" si="52"/>
        <v>0</v>
      </c>
      <c r="AL116" s="113">
        <f t="shared" si="33"/>
        <v>12.4</v>
      </c>
      <c r="AM116" s="39">
        <f t="shared" ca="1" si="53"/>
        <v>200.01</v>
      </c>
      <c r="AN116" s="148">
        <f t="shared" ca="1" si="54"/>
        <v>0</v>
      </c>
      <c r="AO116" s="41"/>
      <c r="AP116" s="41"/>
      <c r="AQ116" s="43"/>
      <c r="AR116" s="44">
        <f t="shared" si="34"/>
        <v>0</v>
      </c>
      <c r="AS116" s="45" t="str">
        <f t="shared" si="58"/>
        <v>NÃO MEDIDO</v>
      </c>
      <c r="AT116" s="46"/>
      <c r="AU116" s="47"/>
      <c r="AV116" s="48"/>
    </row>
    <row r="117" spans="1:48" s="2" customFormat="1" ht="30" customHeight="1" x14ac:dyDescent="0.2">
      <c r="A117" s="2" t="s">
        <v>521</v>
      </c>
      <c r="C117" s="132" t="s">
        <v>265</v>
      </c>
      <c r="D117" s="34" t="s">
        <v>266</v>
      </c>
      <c r="E117" s="35" t="s">
        <v>110</v>
      </c>
      <c r="F117" s="110">
        <v>11</v>
      </c>
      <c r="G117" s="110">
        <v>0</v>
      </c>
      <c r="H117" s="114"/>
      <c r="I117" s="110">
        <f t="shared" si="35"/>
        <v>11</v>
      </c>
      <c r="J117" s="36">
        <v>6.66</v>
      </c>
      <c r="K117" s="37">
        <f t="shared" si="36"/>
        <v>73.260000000000005</v>
      </c>
      <c r="L117" s="37"/>
      <c r="M117" s="37">
        <f t="shared" si="37"/>
        <v>0</v>
      </c>
      <c r="N117" s="38"/>
      <c r="O117" s="38">
        <f t="shared" si="55"/>
        <v>0</v>
      </c>
      <c r="P117" s="38">
        <f t="shared" si="56"/>
        <v>0</v>
      </c>
      <c r="Q117" s="38"/>
      <c r="R117" s="38">
        <f t="shared" si="38"/>
        <v>0</v>
      </c>
      <c r="S117" s="38">
        <f t="shared" si="39"/>
        <v>0</v>
      </c>
      <c r="T117" s="38"/>
      <c r="U117" s="38">
        <f t="shared" si="40"/>
        <v>0</v>
      </c>
      <c r="V117" s="38">
        <f t="shared" si="41"/>
        <v>0</v>
      </c>
      <c r="W117" s="38"/>
      <c r="X117" s="38">
        <f t="shared" si="42"/>
        <v>0</v>
      </c>
      <c r="Y117" s="38">
        <f t="shared" si="43"/>
        <v>0</v>
      </c>
      <c r="Z117" s="38"/>
      <c r="AA117" s="38">
        <f t="shared" si="44"/>
        <v>0</v>
      </c>
      <c r="AB117" s="38">
        <f t="shared" si="45"/>
        <v>0</v>
      </c>
      <c r="AC117" s="38"/>
      <c r="AD117" s="38">
        <f t="shared" si="46"/>
        <v>0</v>
      </c>
      <c r="AE117" s="38">
        <f t="shared" si="47"/>
        <v>0</v>
      </c>
      <c r="AF117" s="38">
        <f t="shared" si="48"/>
        <v>0</v>
      </c>
      <c r="AG117" s="38">
        <f t="shared" si="49"/>
        <v>0</v>
      </c>
      <c r="AH117" s="38">
        <f t="shared" si="50"/>
        <v>0</v>
      </c>
      <c r="AI117" s="39">
        <f t="shared" si="57"/>
        <v>0</v>
      </c>
      <c r="AJ117" s="39">
        <f t="shared" ca="1" si="51"/>
        <v>0</v>
      </c>
      <c r="AK117" s="40">
        <f t="shared" ca="1" si="52"/>
        <v>0</v>
      </c>
      <c r="AL117" s="113">
        <f t="shared" si="33"/>
        <v>11</v>
      </c>
      <c r="AM117" s="39">
        <f t="shared" ca="1" si="53"/>
        <v>73.260000000000005</v>
      </c>
      <c r="AN117" s="148">
        <f t="shared" ca="1" si="54"/>
        <v>0</v>
      </c>
      <c r="AO117" s="41"/>
      <c r="AP117" s="41"/>
      <c r="AQ117" s="43"/>
      <c r="AR117" s="44">
        <f t="shared" si="34"/>
        <v>0</v>
      </c>
      <c r="AS117" s="45" t="str">
        <f t="shared" si="58"/>
        <v>NÃO MEDIDO</v>
      </c>
      <c r="AT117" s="46"/>
      <c r="AU117" s="47"/>
      <c r="AV117" s="48"/>
    </row>
    <row r="118" spans="1:48" s="2" customFormat="1" ht="30" customHeight="1" x14ac:dyDescent="0.2">
      <c r="A118" s="2" t="s">
        <v>521</v>
      </c>
      <c r="C118" s="132" t="s">
        <v>267</v>
      </c>
      <c r="D118" s="34" t="s">
        <v>268</v>
      </c>
      <c r="E118" s="35" t="s">
        <v>110</v>
      </c>
      <c r="F118" s="110">
        <v>6</v>
      </c>
      <c r="G118" s="110">
        <v>0</v>
      </c>
      <c r="H118" s="114"/>
      <c r="I118" s="110">
        <f t="shared" si="35"/>
        <v>6</v>
      </c>
      <c r="J118" s="36">
        <v>6.87</v>
      </c>
      <c r="K118" s="37">
        <f t="shared" si="36"/>
        <v>41.22</v>
      </c>
      <c r="L118" s="37"/>
      <c r="M118" s="37">
        <f t="shared" si="37"/>
        <v>0</v>
      </c>
      <c r="N118" s="38"/>
      <c r="O118" s="38">
        <f t="shared" si="55"/>
        <v>0</v>
      </c>
      <c r="P118" s="38">
        <f t="shared" si="56"/>
        <v>0</v>
      </c>
      <c r="Q118" s="38">
        <v>6</v>
      </c>
      <c r="R118" s="38">
        <f t="shared" si="38"/>
        <v>41.22</v>
      </c>
      <c r="S118" s="38">
        <f t="shared" si="39"/>
        <v>0</v>
      </c>
      <c r="T118" s="38"/>
      <c r="U118" s="38">
        <f t="shared" si="40"/>
        <v>0</v>
      </c>
      <c r="V118" s="38">
        <f t="shared" si="41"/>
        <v>0</v>
      </c>
      <c r="W118" s="38"/>
      <c r="X118" s="38">
        <f t="shared" si="42"/>
        <v>0</v>
      </c>
      <c r="Y118" s="38">
        <f t="shared" si="43"/>
        <v>0</v>
      </c>
      <c r="Z118" s="38"/>
      <c r="AA118" s="38">
        <f t="shared" si="44"/>
        <v>0</v>
      </c>
      <c r="AB118" s="38">
        <f t="shared" si="45"/>
        <v>0</v>
      </c>
      <c r="AC118" s="38"/>
      <c r="AD118" s="38">
        <f t="shared" si="46"/>
        <v>0</v>
      </c>
      <c r="AE118" s="38">
        <f t="shared" si="47"/>
        <v>0</v>
      </c>
      <c r="AF118" s="38">
        <f t="shared" si="48"/>
        <v>0</v>
      </c>
      <c r="AG118" s="38">
        <f t="shared" si="49"/>
        <v>0</v>
      </c>
      <c r="AH118" s="38">
        <f t="shared" si="50"/>
        <v>0</v>
      </c>
      <c r="AI118" s="39">
        <f t="shared" si="57"/>
        <v>6</v>
      </c>
      <c r="AJ118" s="39">
        <f t="shared" ca="1" si="51"/>
        <v>41.22</v>
      </c>
      <c r="AK118" s="40">
        <f t="shared" ca="1" si="52"/>
        <v>0</v>
      </c>
      <c r="AL118" s="113">
        <f t="shared" si="33"/>
        <v>0</v>
      </c>
      <c r="AM118" s="39">
        <f t="shared" ca="1" si="53"/>
        <v>0</v>
      </c>
      <c r="AN118" s="148">
        <f t="shared" ca="1" si="54"/>
        <v>0</v>
      </c>
      <c r="AO118" s="41"/>
      <c r="AP118" s="41"/>
      <c r="AQ118" s="43"/>
      <c r="AR118" s="44">
        <f t="shared" si="34"/>
        <v>0</v>
      </c>
      <c r="AS118" s="45" t="str">
        <f t="shared" si="58"/>
        <v>NÃO MEDIDO</v>
      </c>
      <c r="AT118" s="46"/>
      <c r="AU118" s="47"/>
      <c r="AV118" s="48"/>
    </row>
    <row r="119" spans="1:48" s="2" customFormat="1" ht="39.75" customHeight="1" x14ac:dyDescent="0.2">
      <c r="A119" s="2" t="s">
        <v>521</v>
      </c>
      <c r="C119" s="132" t="s">
        <v>185</v>
      </c>
      <c r="D119" s="34" t="s">
        <v>186</v>
      </c>
      <c r="E119" s="35" t="s">
        <v>110</v>
      </c>
      <c r="F119" s="110">
        <v>37</v>
      </c>
      <c r="G119" s="110">
        <v>0</v>
      </c>
      <c r="H119" s="114"/>
      <c r="I119" s="110">
        <f t="shared" si="35"/>
        <v>37</v>
      </c>
      <c r="J119" s="36">
        <v>65.73</v>
      </c>
      <c r="K119" s="37">
        <f t="shared" si="36"/>
        <v>2432.0100000000002</v>
      </c>
      <c r="L119" s="37"/>
      <c r="M119" s="37">
        <f t="shared" si="37"/>
        <v>0</v>
      </c>
      <c r="N119" s="38"/>
      <c r="O119" s="38">
        <f t="shared" si="55"/>
        <v>0</v>
      </c>
      <c r="P119" s="38">
        <f t="shared" si="56"/>
        <v>0</v>
      </c>
      <c r="Q119" s="38">
        <v>24</v>
      </c>
      <c r="R119" s="38">
        <f t="shared" si="38"/>
        <v>1577.52</v>
      </c>
      <c r="S119" s="38">
        <f t="shared" si="39"/>
        <v>0</v>
      </c>
      <c r="T119" s="38"/>
      <c r="U119" s="38">
        <f t="shared" si="40"/>
        <v>0</v>
      </c>
      <c r="V119" s="38">
        <f t="shared" si="41"/>
        <v>0</v>
      </c>
      <c r="W119" s="38"/>
      <c r="X119" s="38">
        <f t="shared" si="42"/>
        <v>0</v>
      </c>
      <c r="Y119" s="38">
        <f t="shared" si="43"/>
        <v>0</v>
      </c>
      <c r="Z119" s="38"/>
      <c r="AA119" s="38">
        <f t="shared" si="44"/>
        <v>0</v>
      </c>
      <c r="AB119" s="38">
        <f t="shared" si="45"/>
        <v>0</v>
      </c>
      <c r="AC119" s="38"/>
      <c r="AD119" s="38">
        <f t="shared" si="46"/>
        <v>0</v>
      </c>
      <c r="AE119" s="38">
        <f t="shared" si="47"/>
        <v>0</v>
      </c>
      <c r="AF119" s="38">
        <f t="shared" si="48"/>
        <v>0</v>
      </c>
      <c r="AG119" s="38">
        <f t="shared" si="49"/>
        <v>0</v>
      </c>
      <c r="AH119" s="38">
        <f t="shared" si="50"/>
        <v>0</v>
      </c>
      <c r="AI119" s="39">
        <f t="shared" si="57"/>
        <v>24</v>
      </c>
      <c r="AJ119" s="39">
        <f t="shared" ca="1" si="51"/>
        <v>1577.52</v>
      </c>
      <c r="AK119" s="40">
        <f t="shared" ca="1" si="52"/>
        <v>0</v>
      </c>
      <c r="AL119" s="113">
        <f t="shared" si="33"/>
        <v>13</v>
      </c>
      <c r="AM119" s="39">
        <f t="shared" ca="1" si="53"/>
        <v>854.49</v>
      </c>
      <c r="AN119" s="148">
        <f t="shared" ca="1" si="54"/>
        <v>0</v>
      </c>
      <c r="AO119" s="41"/>
      <c r="AP119" s="41"/>
      <c r="AQ119" s="43"/>
      <c r="AR119" s="44">
        <f t="shared" si="34"/>
        <v>0</v>
      </c>
      <c r="AS119" s="45" t="str">
        <f t="shared" si="58"/>
        <v>NÃO MEDIDO</v>
      </c>
      <c r="AT119" s="46"/>
      <c r="AU119" s="47"/>
      <c r="AV119" s="48"/>
    </row>
    <row r="120" spans="1:48" s="2" customFormat="1" ht="30" customHeight="1" x14ac:dyDescent="0.2">
      <c r="A120" s="2" t="s">
        <v>521</v>
      </c>
      <c r="C120" s="132" t="s">
        <v>269</v>
      </c>
      <c r="D120" s="34" t="s">
        <v>270</v>
      </c>
      <c r="E120" s="35" t="s">
        <v>110</v>
      </c>
      <c r="F120" s="110">
        <v>6</v>
      </c>
      <c r="G120" s="110">
        <v>0</v>
      </c>
      <c r="H120" s="114"/>
      <c r="I120" s="110">
        <f t="shared" si="35"/>
        <v>6</v>
      </c>
      <c r="J120" s="36">
        <v>75.33</v>
      </c>
      <c r="K120" s="37">
        <f t="shared" si="36"/>
        <v>451.98</v>
      </c>
      <c r="L120" s="37"/>
      <c r="M120" s="37">
        <f t="shared" si="37"/>
        <v>0</v>
      </c>
      <c r="N120" s="38"/>
      <c r="O120" s="38">
        <f t="shared" si="55"/>
        <v>0</v>
      </c>
      <c r="P120" s="38">
        <f t="shared" si="56"/>
        <v>0</v>
      </c>
      <c r="Q120" s="38">
        <v>1</v>
      </c>
      <c r="R120" s="38">
        <f t="shared" si="38"/>
        <v>75.33</v>
      </c>
      <c r="S120" s="38">
        <f t="shared" si="39"/>
        <v>0</v>
      </c>
      <c r="T120" s="38"/>
      <c r="U120" s="38">
        <f t="shared" si="40"/>
        <v>0</v>
      </c>
      <c r="V120" s="38">
        <f t="shared" si="41"/>
        <v>0</v>
      </c>
      <c r="W120" s="38"/>
      <c r="X120" s="38">
        <f t="shared" si="42"/>
        <v>0</v>
      </c>
      <c r="Y120" s="38">
        <f t="shared" si="43"/>
        <v>0</v>
      </c>
      <c r="Z120" s="38"/>
      <c r="AA120" s="38">
        <f t="shared" si="44"/>
        <v>0</v>
      </c>
      <c r="AB120" s="38">
        <f t="shared" si="45"/>
        <v>0</v>
      </c>
      <c r="AC120" s="38"/>
      <c r="AD120" s="38">
        <f t="shared" si="46"/>
        <v>0</v>
      </c>
      <c r="AE120" s="38">
        <f t="shared" si="47"/>
        <v>0</v>
      </c>
      <c r="AF120" s="38">
        <f t="shared" si="48"/>
        <v>0</v>
      </c>
      <c r="AG120" s="38">
        <f t="shared" si="49"/>
        <v>0</v>
      </c>
      <c r="AH120" s="38">
        <f t="shared" si="50"/>
        <v>0</v>
      </c>
      <c r="AI120" s="39">
        <f t="shared" si="57"/>
        <v>1</v>
      </c>
      <c r="AJ120" s="39">
        <f t="shared" ca="1" si="51"/>
        <v>75.33</v>
      </c>
      <c r="AK120" s="40">
        <f t="shared" ca="1" si="52"/>
        <v>0</v>
      </c>
      <c r="AL120" s="113">
        <f t="shared" si="33"/>
        <v>5</v>
      </c>
      <c r="AM120" s="39">
        <f t="shared" ca="1" si="53"/>
        <v>376.65</v>
      </c>
      <c r="AN120" s="148">
        <f t="shared" ca="1" si="54"/>
        <v>0</v>
      </c>
      <c r="AO120" s="41"/>
      <c r="AP120" s="41"/>
      <c r="AQ120" s="43"/>
      <c r="AR120" s="44">
        <f t="shared" si="34"/>
        <v>0</v>
      </c>
      <c r="AS120" s="45" t="str">
        <f t="shared" si="58"/>
        <v>NÃO MEDIDO</v>
      </c>
      <c r="AT120" s="46"/>
      <c r="AU120" s="47"/>
      <c r="AV120" s="48"/>
    </row>
    <row r="121" spans="1:48" s="2" customFormat="1" ht="40.5" customHeight="1" x14ac:dyDescent="0.2">
      <c r="A121" s="2" t="s">
        <v>521</v>
      </c>
      <c r="C121" s="132" t="s">
        <v>271</v>
      </c>
      <c r="D121" s="34" t="s">
        <v>272</v>
      </c>
      <c r="E121" s="35" t="s">
        <v>110</v>
      </c>
      <c r="F121" s="110">
        <v>2</v>
      </c>
      <c r="G121" s="110">
        <v>0</v>
      </c>
      <c r="H121" s="114"/>
      <c r="I121" s="110">
        <f t="shared" si="35"/>
        <v>2</v>
      </c>
      <c r="J121" s="36">
        <v>93.15</v>
      </c>
      <c r="K121" s="37">
        <f t="shared" si="36"/>
        <v>186.3</v>
      </c>
      <c r="L121" s="37"/>
      <c r="M121" s="37">
        <f t="shared" si="37"/>
        <v>0</v>
      </c>
      <c r="N121" s="38"/>
      <c r="O121" s="38">
        <f t="shared" si="55"/>
        <v>0</v>
      </c>
      <c r="P121" s="38">
        <f t="shared" si="56"/>
        <v>0</v>
      </c>
      <c r="Q121" s="38">
        <v>2</v>
      </c>
      <c r="R121" s="38">
        <f t="shared" si="38"/>
        <v>186.3</v>
      </c>
      <c r="S121" s="38">
        <f t="shared" si="39"/>
        <v>0</v>
      </c>
      <c r="T121" s="38"/>
      <c r="U121" s="38">
        <f t="shared" si="40"/>
        <v>0</v>
      </c>
      <c r="V121" s="38">
        <f t="shared" si="41"/>
        <v>0</v>
      </c>
      <c r="W121" s="38"/>
      <c r="X121" s="38">
        <f t="shared" si="42"/>
        <v>0</v>
      </c>
      <c r="Y121" s="38">
        <f t="shared" si="43"/>
        <v>0</v>
      </c>
      <c r="Z121" s="38"/>
      <c r="AA121" s="38">
        <f t="shared" si="44"/>
        <v>0</v>
      </c>
      <c r="AB121" s="38">
        <f t="shared" si="45"/>
        <v>0</v>
      </c>
      <c r="AC121" s="38"/>
      <c r="AD121" s="38">
        <f t="shared" si="46"/>
        <v>0</v>
      </c>
      <c r="AE121" s="38">
        <f t="shared" si="47"/>
        <v>0</v>
      </c>
      <c r="AF121" s="38">
        <f t="shared" si="48"/>
        <v>0</v>
      </c>
      <c r="AG121" s="38">
        <f t="shared" si="49"/>
        <v>0</v>
      </c>
      <c r="AH121" s="38">
        <f t="shared" si="50"/>
        <v>0</v>
      </c>
      <c r="AI121" s="39">
        <f t="shared" si="57"/>
        <v>2</v>
      </c>
      <c r="AJ121" s="39">
        <f t="shared" ca="1" si="51"/>
        <v>186.3</v>
      </c>
      <c r="AK121" s="40">
        <f t="shared" ca="1" si="52"/>
        <v>0</v>
      </c>
      <c r="AL121" s="113">
        <f t="shared" si="33"/>
        <v>0</v>
      </c>
      <c r="AM121" s="39">
        <f t="shared" ca="1" si="53"/>
        <v>0</v>
      </c>
      <c r="AN121" s="148">
        <f t="shared" ca="1" si="54"/>
        <v>0</v>
      </c>
      <c r="AO121" s="41"/>
      <c r="AP121" s="41"/>
      <c r="AQ121" s="43"/>
      <c r="AR121" s="44">
        <f t="shared" si="34"/>
        <v>0</v>
      </c>
      <c r="AS121" s="45" t="str">
        <f t="shared" si="58"/>
        <v>NÃO MEDIDO</v>
      </c>
      <c r="AT121" s="46"/>
      <c r="AU121" s="47"/>
      <c r="AV121" s="48"/>
    </row>
    <row r="122" spans="1:48" s="2" customFormat="1" ht="52.5" customHeight="1" x14ac:dyDescent="0.2">
      <c r="A122" s="2" t="s">
        <v>521</v>
      </c>
      <c r="C122" s="132" t="s">
        <v>273</v>
      </c>
      <c r="D122" s="34" t="s">
        <v>274</v>
      </c>
      <c r="E122" s="35" t="s">
        <v>110</v>
      </c>
      <c r="F122" s="110">
        <v>6</v>
      </c>
      <c r="G122" s="110">
        <v>0</v>
      </c>
      <c r="H122" s="114"/>
      <c r="I122" s="110">
        <f t="shared" si="35"/>
        <v>6</v>
      </c>
      <c r="J122" s="36">
        <v>117.31</v>
      </c>
      <c r="K122" s="37">
        <f t="shared" si="36"/>
        <v>703.86</v>
      </c>
      <c r="L122" s="37"/>
      <c r="M122" s="37">
        <f t="shared" si="37"/>
        <v>0</v>
      </c>
      <c r="N122" s="38"/>
      <c r="O122" s="38">
        <f t="shared" si="55"/>
        <v>0</v>
      </c>
      <c r="P122" s="38">
        <f t="shared" si="56"/>
        <v>0</v>
      </c>
      <c r="Q122" s="38">
        <v>6</v>
      </c>
      <c r="R122" s="38">
        <f t="shared" si="38"/>
        <v>703.86</v>
      </c>
      <c r="S122" s="38">
        <f t="shared" si="39"/>
        <v>0</v>
      </c>
      <c r="T122" s="38"/>
      <c r="U122" s="38">
        <f t="shared" si="40"/>
        <v>0</v>
      </c>
      <c r="V122" s="38">
        <f t="shared" si="41"/>
        <v>0</v>
      </c>
      <c r="W122" s="38"/>
      <c r="X122" s="38">
        <f t="shared" si="42"/>
        <v>0</v>
      </c>
      <c r="Y122" s="38">
        <f t="shared" si="43"/>
        <v>0</v>
      </c>
      <c r="Z122" s="38"/>
      <c r="AA122" s="38">
        <f t="shared" si="44"/>
        <v>0</v>
      </c>
      <c r="AB122" s="38">
        <f t="shared" si="45"/>
        <v>0</v>
      </c>
      <c r="AC122" s="38"/>
      <c r="AD122" s="38">
        <f t="shared" si="46"/>
        <v>0</v>
      </c>
      <c r="AE122" s="38">
        <f t="shared" si="47"/>
        <v>0</v>
      </c>
      <c r="AF122" s="38">
        <f t="shared" si="48"/>
        <v>0</v>
      </c>
      <c r="AG122" s="38">
        <f t="shared" si="49"/>
        <v>0</v>
      </c>
      <c r="AH122" s="38">
        <f t="shared" si="50"/>
        <v>0</v>
      </c>
      <c r="AI122" s="39">
        <f t="shared" si="57"/>
        <v>6</v>
      </c>
      <c r="AJ122" s="39">
        <f t="shared" ca="1" si="51"/>
        <v>703.86</v>
      </c>
      <c r="AK122" s="40">
        <f t="shared" ca="1" si="52"/>
        <v>0</v>
      </c>
      <c r="AL122" s="113">
        <f t="shared" si="33"/>
        <v>0</v>
      </c>
      <c r="AM122" s="39">
        <f t="shared" ca="1" si="53"/>
        <v>0</v>
      </c>
      <c r="AN122" s="148">
        <f t="shared" ca="1" si="54"/>
        <v>0</v>
      </c>
      <c r="AO122" s="41"/>
      <c r="AP122" s="41"/>
      <c r="AQ122" s="43"/>
      <c r="AR122" s="44">
        <f t="shared" si="34"/>
        <v>0</v>
      </c>
      <c r="AS122" s="45" t="str">
        <f t="shared" si="58"/>
        <v>NÃO MEDIDO</v>
      </c>
      <c r="AT122" s="46"/>
      <c r="AU122" s="47"/>
      <c r="AV122" s="48"/>
    </row>
    <row r="123" spans="1:48" s="2" customFormat="1" ht="30" customHeight="1" x14ac:dyDescent="0.2">
      <c r="A123" s="2" t="s">
        <v>521</v>
      </c>
      <c r="C123" s="132" t="s">
        <v>187</v>
      </c>
      <c r="D123" s="34" t="s">
        <v>188</v>
      </c>
      <c r="E123" s="35" t="s">
        <v>110</v>
      </c>
      <c r="F123" s="110">
        <v>2</v>
      </c>
      <c r="G123" s="110">
        <v>0</v>
      </c>
      <c r="H123" s="114"/>
      <c r="I123" s="110">
        <f t="shared" si="35"/>
        <v>2</v>
      </c>
      <c r="J123" s="36">
        <v>6.49</v>
      </c>
      <c r="K123" s="37">
        <f t="shared" si="36"/>
        <v>12.98</v>
      </c>
      <c r="L123" s="37"/>
      <c r="M123" s="37">
        <f t="shared" si="37"/>
        <v>0</v>
      </c>
      <c r="N123" s="38"/>
      <c r="O123" s="38">
        <f t="shared" si="55"/>
        <v>0</v>
      </c>
      <c r="P123" s="38">
        <f t="shared" si="56"/>
        <v>0</v>
      </c>
      <c r="Q123" s="38">
        <v>2</v>
      </c>
      <c r="R123" s="38">
        <f t="shared" si="38"/>
        <v>12.98</v>
      </c>
      <c r="S123" s="38">
        <f t="shared" si="39"/>
        <v>0</v>
      </c>
      <c r="T123" s="38"/>
      <c r="U123" s="38">
        <f t="shared" si="40"/>
        <v>0</v>
      </c>
      <c r="V123" s="38">
        <f t="shared" si="41"/>
        <v>0</v>
      </c>
      <c r="W123" s="38"/>
      <c r="X123" s="38">
        <f t="shared" si="42"/>
        <v>0</v>
      </c>
      <c r="Y123" s="38">
        <f t="shared" si="43"/>
        <v>0</v>
      </c>
      <c r="Z123" s="38"/>
      <c r="AA123" s="38">
        <f t="shared" si="44"/>
        <v>0</v>
      </c>
      <c r="AB123" s="38">
        <f t="shared" si="45"/>
        <v>0</v>
      </c>
      <c r="AC123" s="38"/>
      <c r="AD123" s="38">
        <f t="shared" si="46"/>
        <v>0</v>
      </c>
      <c r="AE123" s="38">
        <f t="shared" si="47"/>
        <v>0</v>
      </c>
      <c r="AF123" s="38">
        <f t="shared" si="48"/>
        <v>0</v>
      </c>
      <c r="AG123" s="38">
        <f t="shared" si="49"/>
        <v>0</v>
      </c>
      <c r="AH123" s="38">
        <f t="shared" si="50"/>
        <v>0</v>
      </c>
      <c r="AI123" s="39">
        <f t="shared" si="57"/>
        <v>2</v>
      </c>
      <c r="AJ123" s="39">
        <f t="shared" ca="1" si="51"/>
        <v>12.98</v>
      </c>
      <c r="AK123" s="40">
        <f t="shared" ca="1" si="52"/>
        <v>0</v>
      </c>
      <c r="AL123" s="113">
        <f t="shared" si="33"/>
        <v>0</v>
      </c>
      <c r="AM123" s="39">
        <f t="shared" ca="1" si="53"/>
        <v>0</v>
      </c>
      <c r="AN123" s="148">
        <f t="shared" ca="1" si="54"/>
        <v>0</v>
      </c>
      <c r="AO123" s="41"/>
      <c r="AP123" s="41"/>
      <c r="AQ123" s="43"/>
      <c r="AR123" s="44">
        <f t="shared" si="34"/>
        <v>0</v>
      </c>
      <c r="AS123" s="45" t="str">
        <f t="shared" si="58"/>
        <v>NÃO MEDIDO</v>
      </c>
      <c r="AT123" s="46"/>
      <c r="AU123" s="47"/>
      <c r="AV123" s="48"/>
    </row>
    <row r="124" spans="1:48" s="2" customFormat="1" ht="30" customHeight="1" x14ac:dyDescent="0.2">
      <c r="A124" s="2" t="s">
        <v>521</v>
      </c>
      <c r="C124" s="132" t="s">
        <v>275</v>
      </c>
      <c r="D124" s="34" t="s">
        <v>276</v>
      </c>
      <c r="E124" s="35" t="s">
        <v>110</v>
      </c>
      <c r="F124" s="110">
        <v>2</v>
      </c>
      <c r="G124" s="110">
        <v>0</v>
      </c>
      <c r="H124" s="114"/>
      <c r="I124" s="110">
        <f t="shared" si="35"/>
        <v>2</v>
      </c>
      <c r="J124" s="36">
        <v>9.8800000000000008</v>
      </c>
      <c r="K124" s="37">
        <f t="shared" si="36"/>
        <v>19.760000000000002</v>
      </c>
      <c r="L124" s="37"/>
      <c r="M124" s="37">
        <f t="shared" si="37"/>
        <v>0</v>
      </c>
      <c r="N124" s="38"/>
      <c r="O124" s="38">
        <f t="shared" si="55"/>
        <v>0</v>
      </c>
      <c r="P124" s="38">
        <f t="shared" si="56"/>
        <v>0</v>
      </c>
      <c r="Q124" s="38">
        <v>1</v>
      </c>
      <c r="R124" s="38">
        <f t="shared" si="38"/>
        <v>9.8800000000000008</v>
      </c>
      <c r="S124" s="38">
        <f t="shared" si="39"/>
        <v>0</v>
      </c>
      <c r="T124" s="38"/>
      <c r="U124" s="38">
        <f t="shared" si="40"/>
        <v>0</v>
      </c>
      <c r="V124" s="38">
        <f t="shared" si="41"/>
        <v>0</v>
      </c>
      <c r="W124" s="38"/>
      <c r="X124" s="38">
        <f t="shared" si="42"/>
        <v>0</v>
      </c>
      <c r="Y124" s="38">
        <f t="shared" si="43"/>
        <v>0</v>
      </c>
      <c r="Z124" s="38"/>
      <c r="AA124" s="38">
        <f t="shared" si="44"/>
        <v>0</v>
      </c>
      <c r="AB124" s="38">
        <f t="shared" si="45"/>
        <v>0</v>
      </c>
      <c r="AC124" s="38"/>
      <c r="AD124" s="38">
        <f t="shared" si="46"/>
        <v>0</v>
      </c>
      <c r="AE124" s="38">
        <f t="shared" si="47"/>
        <v>0</v>
      </c>
      <c r="AF124" s="38">
        <f t="shared" si="48"/>
        <v>0</v>
      </c>
      <c r="AG124" s="38">
        <f t="shared" si="49"/>
        <v>0</v>
      </c>
      <c r="AH124" s="38">
        <f t="shared" si="50"/>
        <v>0</v>
      </c>
      <c r="AI124" s="39">
        <f t="shared" si="57"/>
        <v>1</v>
      </c>
      <c r="AJ124" s="39">
        <f t="shared" ca="1" si="51"/>
        <v>9.8800000000000008</v>
      </c>
      <c r="AK124" s="40">
        <f t="shared" ca="1" si="52"/>
        <v>0</v>
      </c>
      <c r="AL124" s="113">
        <f t="shared" si="33"/>
        <v>1</v>
      </c>
      <c r="AM124" s="39">
        <f t="shared" ca="1" si="53"/>
        <v>9.8800000000000008</v>
      </c>
      <c r="AN124" s="148">
        <f t="shared" ca="1" si="54"/>
        <v>0</v>
      </c>
      <c r="AO124" s="41"/>
      <c r="AP124" s="41"/>
      <c r="AQ124" s="43"/>
      <c r="AR124" s="44">
        <f t="shared" si="34"/>
        <v>0</v>
      </c>
      <c r="AS124" s="45" t="str">
        <f t="shared" si="58"/>
        <v>NÃO MEDIDO</v>
      </c>
      <c r="AT124" s="46"/>
      <c r="AU124" s="47"/>
      <c r="AV124" s="48"/>
    </row>
    <row r="125" spans="1:48" s="2" customFormat="1" ht="30" customHeight="1" x14ac:dyDescent="0.2">
      <c r="A125" s="2" t="s">
        <v>521</v>
      </c>
      <c r="C125" s="132" t="s">
        <v>277</v>
      </c>
      <c r="D125" s="34" t="s">
        <v>278</v>
      </c>
      <c r="E125" s="35" t="s">
        <v>110</v>
      </c>
      <c r="F125" s="110">
        <v>2</v>
      </c>
      <c r="G125" s="110">
        <v>0</v>
      </c>
      <c r="H125" s="114"/>
      <c r="I125" s="110">
        <f t="shared" si="35"/>
        <v>2</v>
      </c>
      <c r="J125" s="36">
        <v>13.07</v>
      </c>
      <c r="K125" s="37">
        <f t="shared" si="36"/>
        <v>26.14</v>
      </c>
      <c r="L125" s="37"/>
      <c r="M125" s="37">
        <f t="shared" si="37"/>
        <v>0</v>
      </c>
      <c r="N125" s="38"/>
      <c r="O125" s="38">
        <f t="shared" si="55"/>
        <v>0</v>
      </c>
      <c r="P125" s="38">
        <f t="shared" si="56"/>
        <v>0</v>
      </c>
      <c r="Q125" s="38">
        <v>1</v>
      </c>
      <c r="R125" s="38">
        <f t="shared" si="38"/>
        <v>13.07</v>
      </c>
      <c r="S125" s="38">
        <f t="shared" si="39"/>
        <v>0</v>
      </c>
      <c r="T125" s="38"/>
      <c r="U125" s="38">
        <f t="shared" si="40"/>
        <v>0</v>
      </c>
      <c r="V125" s="38">
        <f t="shared" si="41"/>
        <v>0</v>
      </c>
      <c r="W125" s="38"/>
      <c r="X125" s="38">
        <f t="shared" si="42"/>
        <v>0</v>
      </c>
      <c r="Y125" s="38">
        <f t="shared" si="43"/>
        <v>0</v>
      </c>
      <c r="Z125" s="38"/>
      <c r="AA125" s="38">
        <f t="shared" si="44"/>
        <v>0</v>
      </c>
      <c r="AB125" s="38">
        <f t="shared" si="45"/>
        <v>0</v>
      </c>
      <c r="AC125" s="38"/>
      <c r="AD125" s="38">
        <f t="shared" si="46"/>
        <v>0</v>
      </c>
      <c r="AE125" s="38">
        <f t="shared" si="47"/>
        <v>0</v>
      </c>
      <c r="AF125" s="38">
        <f t="shared" si="48"/>
        <v>0</v>
      </c>
      <c r="AG125" s="38">
        <f t="shared" si="49"/>
        <v>0</v>
      </c>
      <c r="AH125" s="38">
        <f t="shared" si="50"/>
        <v>0</v>
      </c>
      <c r="AI125" s="39">
        <f t="shared" si="57"/>
        <v>1</v>
      </c>
      <c r="AJ125" s="39">
        <f t="shared" ca="1" si="51"/>
        <v>13.07</v>
      </c>
      <c r="AK125" s="40">
        <f t="shared" ca="1" si="52"/>
        <v>0</v>
      </c>
      <c r="AL125" s="113">
        <f t="shared" si="33"/>
        <v>1</v>
      </c>
      <c r="AM125" s="39">
        <f t="shared" ca="1" si="53"/>
        <v>13.07</v>
      </c>
      <c r="AN125" s="148">
        <f t="shared" ca="1" si="54"/>
        <v>0</v>
      </c>
      <c r="AO125" s="41"/>
      <c r="AP125" s="41"/>
      <c r="AQ125" s="43"/>
      <c r="AR125" s="44">
        <f t="shared" si="34"/>
        <v>0</v>
      </c>
      <c r="AS125" s="45" t="str">
        <f t="shared" si="58"/>
        <v>NÃO MEDIDO</v>
      </c>
      <c r="AT125" s="46"/>
      <c r="AU125" s="47"/>
      <c r="AV125" s="48"/>
    </row>
    <row r="126" spans="1:48" s="2" customFormat="1" ht="30" customHeight="1" x14ac:dyDescent="0.2">
      <c r="A126" s="2" t="s">
        <v>521</v>
      </c>
      <c r="C126" s="132" t="s">
        <v>279</v>
      </c>
      <c r="D126" s="34" t="s">
        <v>280</v>
      </c>
      <c r="E126" s="35" t="s">
        <v>110</v>
      </c>
      <c r="F126" s="110">
        <v>2</v>
      </c>
      <c r="G126" s="110">
        <v>0</v>
      </c>
      <c r="H126" s="114"/>
      <c r="I126" s="110">
        <f t="shared" si="35"/>
        <v>2</v>
      </c>
      <c r="J126" s="36">
        <v>26.47</v>
      </c>
      <c r="K126" s="37">
        <f t="shared" si="36"/>
        <v>52.94</v>
      </c>
      <c r="L126" s="37"/>
      <c r="M126" s="37">
        <f t="shared" si="37"/>
        <v>0</v>
      </c>
      <c r="N126" s="38"/>
      <c r="O126" s="38">
        <f t="shared" si="55"/>
        <v>0</v>
      </c>
      <c r="P126" s="38">
        <f t="shared" si="56"/>
        <v>0</v>
      </c>
      <c r="Q126" s="38">
        <v>1</v>
      </c>
      <c r="R126" s="38">
        <f t="shared" si="38"/>
        <v>26.47</v>
      </c>
      <c r="S126" s="38">
        <f t="shared" si="39"/>
        <v>0</v>
      </c>
      <c r="T126" s="38"/>
      <c r="U126" s="38">
        <f t="shared" si="40"/>
        <v>0</v>
      </c>
      <c r="V126" s="38">
        <f t="shared" si="41"/>
        <v>0</v>
      </c>
      <c r="W126" s="38"/>
      <c r="X126" s="38">
        <f t="shared" si="42"/>
        <v>0</v>
      </c>
      <c r="Y126" s="38">
        <f t="shared" si="43"/>
        <v>0</v>
      </c>
      <c r="Z126" s="38"/>
      <c r="AA126" s="38">
        <f t="shared" si="44"/>
        <v>0</v>
      </c>
      <c r="AB126" s="38">
        <f t="shared" si="45"/>
        <v>0</v>
      </c>
      <c r="AC126" s="38"/>
      <c r="AD126" s="38">
        <f t="shared" si="46"/>
        <v>0</v>
      </c>
      <c r="AE126" s="38">
        <f t="shared" si="47"/>
        <v>0</v>
      </c>
      <c r="AF126" s="38">
        <f t="shared" si="48"/>
        <v>0</v>
      </c>
      <c r="AG126" s="38">
        <f t="shared" si="49"/>
        <v>0</v>
      </c>
      <c r="AH126" s="38">
        <f t="shared" si="50"/>
        <v>0</v>
      </c>
      <c r="AI126" s="39">
        <f t="shared" si="57"/>
        <v>1</v>
      </c>
      <c r="AJ126" s="39">
        <f t="shared" ca="1" si="51"/>
        <v>26.47</v>
      </c>
      <c r="AK126" s="40">
        <f t="shared" ca="1" si="52"/>
        <v>0</v>
      </c>
      <c r="AL126" s="113">
        <f t="shared" si="33"/>
        <v>1</v>
      </c>
      <c r="AM126" s="39">
        <f t="shared" ca="1" si="53"/>
        <v>26.47</v>
      </c>
      <c r="AN126" s="148">
        <f t="shared" ca="1" si="54"/>
        <v>0</v>
      </c>
      <c r="AO126" s="41"/>
      <c r="AP126" s="41"/>
      <c r="AQ126" s="43"/>
      <c r="AR126" s="44">
        <f t="shared" si="34"/>
        <v>0</v>
      </c>
      <c r="AS126" s="45" t="str">
        <f t="shared" si="58"/>
        <v>NÃO MEDIDO</v>
      </c>
      <c r="AT126" s="46"/>
      <c r="AU126" s="47"/>
      <c r="AV126" s="48"/>
    </row>
    <row r="127" spans="1:48" s="2" customFormat="1" ht="39.75" customHeight="1" x14ac:dyDescent="0.2">
      <c r="A127" s="2" t="s">
        <v>521</v>
      </c>
      <c r="C127" s="132" t="s">
        <v>281</v>
      </c>
      <c r="D127" s="34" t="s">
        <v>282</v>
      </c>
      <c r="E127" s="35" t="s">
        <v>110</v>
      </c>
      <c r="F127" s="110">
        <v>6</v>
      </c>
      <c r="G127" s="110">
        <v>0</v>
      </c>
      <c r="H127" s="114"/>
      <c r="I127" s="110">
        <f t="shared" si="35"/>
        <v>6</v>
      </c>
      <c r="J127" s="36">
        <v>23.14</v>
      </c>
      <c r="K127" s="37">
        <f t="shared" si="36"/>
        <v>138.84</v>
      </c>
      <c r="L127" s="37"/>
      <c r="M127" s="37">
        <f t="shared" si="37"/>
        <v>0</v>
      </c>
      <c r="N127" s="38"/>
      <c r="O127" s="38">
        <f t="shared" si="55"/>
        <v>0</v>
      </c>
      <c r="P127" s="38">
        <f t="shared" si="56"/>
        <v>0</v>
      </c>
      <c r="Q127" s="38">
        <v>5</v>
      </c>
      <c r="R127" s="38">
        <f t="shared" si="38"/>
        <v>115.7</v>
      </c>
      <c r="S127" s="38">
        <f t="shared" si="39"/>
        <v>0</v>
      </c>
      <c r="T127" s="38"/>
      <c r="U127" s="38">
        <f t="shared" si="40"/>
        <v>0</v>
      </c>
      <c r="V127" s="38">
        <f t="shared" si="41"/>
        <v>0</v>
      </c>
      <c r="W127" s="38"/>
      <c r="X127" s="38">
        <f t="shared" si="42"/>
        <v>0</v>
      </c>
      <c r="Y127" s="38">
        <f t="shared" si="43"/>
        <v>0</v>
      </c>
      <c r="Z127" s="38"/>
      <c r="AA127" s="38">
        <f t="shared" si="44"/>
        <v>0</v>
      </c>
      <c r="AB127" s="38">
        <f t="shared" si="45"/>
        <v>0</v>
      </c>
      <c r="AC127" s="38"/>
      <c r="AD127" s="38">
        <f t="shared" si="46"/>
        <v>0</v>
      </c>
      <c r="AE127" s="38">
        <f t="shared" si="47"/>
        <v>0</v>
      </c>
      <c r="AF127" s="38">
        <f t="shared" si="48"/>
        <v>0</v>
      </c>
      <c r="AG127" s="38">
        <f t="shared" si="49"/>
        <v>0</v>
      </c>
      <c r="AH127" s="38">
        <f t="shared" si="50"/>
        <v>0</v>
      </c>
      <c r="AI127" s="39">
        <f t="shared" si="57"/>
        <v>5</v>
      </c>
      <c r="AJ127" s="39">
        <f t="shared" ca="1" si="51"/>
        <v>115.7</v>
      </c>
      <c r="AK127" s="40">
        <f t="shared" ca="1" si="52"/>
        <v>0</v>
      </c>
      <c r="AL127" s="113">
        <f t="shared" si="33"/>
        <v>1</v>
      </c>
      <c r="AM127" s="39">
        <f t="shared" ca="1" si="53"/>
        <v>23.14</v>
      </c>
      <c r="AN127" s="148">
        <f t="shared" ca="1" si="54"/>
        <v>0</v>
      </c>
      <c r="AO127" s="41"/>
      <c r="AP127" s="41"/>
      <c r="AQ127" s="43"/>
      <c r="AR127" s="44">
        <f t="shared" si="34"/>
        <v>0</v>
      </c>
      <c r="AS127" s="45" t="str">
        <f t="shared" si="58"/>
        <v>NÃO MEDIDO</v>
      </c>
      <c r="AT127" s="46"/>
      <c r="AU127" s="47"/>
      <c r="AV127" s="48"/>
    </row>
    <row r="128" spans="1:48" s="2" customFormat="1" ht="44.25" customHeight="1" x14ac:dyDescent="0.2">
      <c r="A128" s="2" t="s">
        <v>521</v>
      </c>
      <c r="C128" s="132" t="s">
        <v>283</v>
      </c>
      <c r="D128" s="34" t="s">
        <v>284</v>
      </c>
      <c r="E128" s="35" t="s">
        <v>110</v>
      </c>
      <c r="F128" s="110">
        <v>4</v>
      </c>
      <c r="G128" s="110">
        <v>0</v>
      </c>
      <c r="H128" s="114"/>
      <c r="I128" s="110">
        <f t="shared" si="35"/>
        <v>4</v>
      </c>
      <c r="J128" s="36">
        <v>139.81</v>
      </c>
      <c r="K128" s="37">
        <f t="shared" si="36"/>
        <v>559.24</v>
      </c>
      <c r="L128" s="37"/>
      <c r="M128" s="37">
        <f t="shared" si="37"/>
        <v>0</v>
      </c>
      <c r="N128" s="38"/>
      <c r="O128" s="38">
        <f t="shared" si="55"/>
        <v>0</v>
      </c>
      <c r="P128" s="38">
        <f t="shared" si="56"/>
        <v>0</v>
      </c>
      <c r="Q128" s="38"/>
      <c r="R128" s="38">
        <f t="shared" si="38"/>
        <v>0</v>
      </c>
      <c r="S128" s="38">
        <f t="shared" si="39"/>
        <v>0</v>
      </c>
      <c r="T128" s="38"/>
      <c r="U128" s="38">
        <f t="shared" si="40"/>
        <v>0</v>
      </c>
      <c r="V128" s="38">
        <f t="shared" si="41"/>
        <v>0</v>
      </c>
      <c r="W128" s="38"/>
      <c r="X128" s="38">
        <f t="shared" si="42"/>
        <v>0</v>
      </c>
      <c r="Y128" s="38">
        <f t="shared" si="43"/>
        <v>0</v>
      </c>
      <c r="Z128" s="38"/>
      <c r="AA128" s="38">
        <f t="shared" si="44"/>
        <v>0</v>
      </c>
      <c r="AB128" s="38">
        <f t="shared" si="45"/>
        <v>0</v>
      </c>
      <c r="AC128" s="38"/>
      <c r="AD128" s="38">
        <f t="shared" si="46"/>
        <v>0</v>
      </c>
      <c r="AE128" s="38">
        <f t="shared" si="47"/>
        <v>0</v>
      </c>
      <c r="AF128" s="38">
        <f t="shared" si="48"/>
        <v>0</v>
      </c>
      <c r="AG128" s="38">
        <f t="shared" si="49"/>
        <v>0</v>
      </c>
      <c r="AH128" s="38">
        <f t="shared" si="50"/>
        <v>0</v>
      </c>
      <c r="AI128" s="39">
        <f t="shared" si="57"/>
        <v>0</v>
      </c>
      <c r="AJ128" s="39">
        <f t="shared" ca="1" si="51"/>
        <v>0</v>
      </c>
      <c r="AK128" s="40">
        <f t="shared" ca="1" si="52"/>
        <v>0</v>
      </c>
      <c r="AL128" s="113">
        <f t="shared" si="33"/>
        <v>4</v>
      </c>
      <c r="AM128" s="39">
        <f t="shared" ca="1" si="53"/>
        <v>559.24</v>
      </c>
      <c r="AN128" s="148">
        <f t="shared" ca="1" si="54"/>
        <v>0</v>
      </c>
      <c r="AO128" s="41"/>
      <c r="AP128" s="41"/>
      <c r="AQ128" s="43"/>
      <c r="AR128" s="44">
        <f t="shared" si="34"/>
        <v>0</v>
      </c>
      <c r="AS128" s="45" t="str">
        <f t="shared" si="58"/>
        <v>NÃO MEDIDO</v>
      </c>
      <c r="AT128" s="46"/>
      <c r="AU128" s="47"/>
      <c r="AV128" s="48"/>
    </row>
    <row r="129" spans="1:48" s="2" customFormat="1" ht="50.25" customHeight="1" x14ac:dyDescent="0.2">
      <c r="A129" s="2" t="s">
        <v>521</v>
      </c>
      <c r="C129" s="132" t="s">
        <v>285</v>
      </c>
      <c r="D129" s="34" t="s">
        <v>286</v>
      </c>
      <c r="E129" s="35" t="s">
        <v>110</v>
      </c>
      <c r="F129" s="110">
        <v>4</v>
      </c>
      <c r="G129" s="110">
        <v>0</v>
      </c>
      <c r="H129" s="114"/>
      <c r="I129" s="110">
        <f t="shared" si="35"/>
        <v>4</v>
      </c>
      <c r="J129" s="36">
        <v>288.5</v>
      </c>
      <c r="K129" s="37">
        <f t="shared" si="36"/>
        <v>1154</v>
      </c>
      <c r="L129" s="37"/>
      <c r="M129" s="37">
        <f t="shared" si="37"/>
        <v>0</v>
      </c>
      <c r="N129" s="38"/>
      <c r="O129" s="38">
        <f t="shared" si="55"/>
        <v>0</v>
      </c>
      <c r="P129" s="38">
        <f t="shared" si="56"/>
        <v>0</v>
      </c>
      <c r="Q129" s="38">
        <v>4</v>
      </c>
      <c r="R129" s="38">
        <f t="shared" si="38"/>
        <v>1154</v>
      </c>
      <c r="S129" s="38">
        <f t="shared" si="39"/>
        <v>0</v>
      </c>
      <c r="T129" s="38"/>
      <c r="U129" s="38">
        <f t="shared" si="40"/>
        <v>0</v>
      </c>
      <c r="V129" s="38">
        <f t="shared" si="41"/>
        <v>0</v>
      </c>
      <c r="W129" s="38"/>
      <c r="X129" s="38">
        <f t="shared" si="42"/>
        <v>0</v>
      </c>
      <c r="Y129" s="38">
        <f t="shared" si="43"/>
        <v>0</v>
      </c>
      <c r="Z129" s="38"/>
      <c r="AA129" s="38">
        <f t="shared" si="44"/>
        <v>0</v>
      </c>
      <c r="AB129" s="38">
        <f t="shared" si="45"/>
        <v>0</v>
      </c>
      <c r="AC129" s="38"/>
      <c r="AD129" s="38">
        <f t="shared" si="46"/>
        <v>0</v>
      </c>
      <c r="AE129" s="38">
        <f t="shared" si="47"/>
        <v>0</v>
      </c>
      <c r="AF129" s="38">
        <f t="shared" si="48"/>
        <v>0</v>
      </c>
      <c r="AG129" s="38">
        <f t="shared" si="49"/>
        <v>0</v>
      </c>
      <c r="AH129" s="38">
        <f t="shared" si="50"/>
        <v>0</v>
      </c>
      <c r="AI129" s="39">
        <f t="shared" si="57"/>
        <v>4</v>
      </c>
      <c r="AJ129" s="39">
        <f t="shared" ca="1" si="51"/>
        <v>1154</v>
      </c>
      <c r="AK129" s="40">
        <f t="shared" ca="1" si="52"/>
        <v>0</v>
      </c>
      <c r="AL129" s="113">
        <f t="shared" si="33"/>
        <v>0</v>
      </c>
      <c r="AM129" s="39">
        <f t="shared" ca="1" si="53"/>
        <v>0</v>
      </c>
      <c r="AN129" s="148">
        <f t="shared" ca="1" si="54"/>
        <v>0</v>
      </c>
      <c r="AO129" s="41"/>
      <c r="AP129" s="41"/>
      <c r="AQ129" s="43"/>
      <c r="AR129" s="44">
        <f t="shared" si="34"/>
        <v>0</v>
      </c>
      <c r="AS129" s="45" t="str">
        <f t="shared" si="58"/>
        <v>NÃO MEDIDO</v>
      </c>
      <c r="AT129" s="46"/>
      <c r="AU129" s="47"/>
      <c r="AV129" s="48"/>
    </row>
    <row r="130" spans="1:48" s="2" customFormat="1" ht="50.25" customHeight="1" x14ac:dyDescent="0.2">
      <c r="A130" s="2" t="s">
        <v>521</v>
      </c>
      <c r="C130" s="132" t="s">
        <v>287</v>
      </c>
      <c r="D130" s="34" t="s">
        <v>288</v>
      </c>
      <c r="E130" s="35" t="s">
        <v>115</v>
      </c>
      <c r="F130" s="110">
        <v>20</v>
      </c>
      <c r="G130" s="110">
        <v>0</v>
      </c>
      <c r="H130" s="114"/>
      <c r="I130" s="110">
        <f t="shared" si="35"/>
        <v>20</v>
      </c>
      <c r="J130" s="36">
        <v>14.91</v>
      </c>
      <c r="K130" s="37">
        <f t="shared" si="36"/>
        <v>298.2</v>
      </c>
      <c r="L130" s="37"/>
      <c r="M130" s="37">
        <f t="shared" si="37"/>
        <v>0</v>
      </c>
      <c r="N130" s="38"/>
      <c r="O130" s="38">
        <f t="shared" si="55"/>
        <v>0</v>
      </c>
      <c r="P130" s="38">
        <f t="shared" si="56"/>
        <v>0</v>
      </c>
      <c r="Q130" s="38">
        <v>11.4</v>
      </c>
      <c r="R130" s="38">
        <f t="shared" si="38"/>
        <v>169.97</v>
      </c>
      <c r="S130" s="38">
        <f t="shared" si="39"/>
        <v>0</v>
      </c>
      <c r="T130" s="38"/>
      <c r="U130" s="38">
        <f t="shared" si="40"/>
        <v>0</v>
      </c>
      <c r="V130" s="38">
        <f t="shared" si="41"/>
        <v>0</v>
      </c>
      <c r="W130" s="38"/>
      <c r="X130" s="38">
        <f t="shared" si="42"/>
        <v>0</v>
      </c>
      <c r="Y130" s="38">
        <f t="shared" si="43"/>
        <v>0</v>
      </c>
      <c r="Z130" s="38"/>
      <c r="AA130" s="38">
        <f t="shared" si="44"/>
        <v>0</v>
      </c>
      <c r="AB130" s="38">
        <f t="shared" si="45"/>
        <v>0</v>
      </c>
      <c r="AC130" s="38"/>
      <c r="AD130" s="38">
        <f t="shared" si="46"/>
        <v>0</v>
      </c>
      <c r="AE130" s="38">
        <f t="shared" si="47"/>
        <v>0</v>
      </c>
      <c r="AF130" s="38">
        <f t="shared" si="48"/>
        <v>0</v>
      </c>
      <c r="AG130" s="38">
        <f t="shared" si="49"/>
        <v>0</v>
      </c>
      <c r="AH130" s="38">
        <f t="shared" si="50"/>
        <v>0</v>
      </c>
      <c r="AI130" s="39">
        <f t="shared" si="57"/>
        <v>11.4</v>
      </c>
      <c r="AJ130" s="39">
        <f t="shared" ca="1" si="51"/>
        <v>169.97</v>
      </c>
      <c r="AK130" s="40">
        <f t="shared" ca="1" si="52"/>
        <v>0</v>
      </c>
      <c r="AL130" s="113">
        <f t="shared" si="33"/>
        <v>8.6</v>
      </c>
      <c r="AM130" s="39">
        <f t="shared" ca="1" si="53"/>
        <v>128.22999999999999</v>
      </c>
      <c r="AN130" s="148">
        <f t="shared" ca="1" si="54"/>
        <v>0</v>
      </c>
      <c r="AO130" s="41"/>
      <c r="AP130" s="41"/>
      <c r="AQ130" s="43"/>
      <c r="AR130" s="44">
        <f t="shared" si="34"/>
        <v>0</v>
      </c>
      <c r="AS130" s="45" t="str">
        <f t="shared" si="58"/>
        <v>NÃO MEDIDO</v>
      </c>
      <c r="AT130" s="46"/>
      <c r="AU130" s="47"/>
      <c r="AV130" s="48"/>
    </row>
    <row r="131" spans="1:48" s="2" customFormat="1" ht="50.25" customHeight="1" x14ac:dyDescent="0.2">
      <c r="A131" s="2" t="s">
        <v>521</v>
      </c>
      <c r="C131" s="132" t="s">
        <v>289</v>
      </c>
      <c r="D131" s="34" t="s">
        <v>290</v>
      </c>
      <c r="E131" s="35" t="s">
        <v>115</v>
      </c>
      <c r="F131" s="110">
        <v>60</v>
      </c>
      <c r="G131" s="110">
        <v>0</v>
      </c>
      <c r="H131" s="114"/>
      <c r="I131" s="110">
        <f t="shared" si="35"/>
        <v>60</v>
      </c>
      <c r="J131" s="36">
        <v>18.09</v>
      </c>
      <c r="K131" s="37">
        <f t="shared" si="36"/>
        <v>1085.4000000000001</v>
      </c>
      <c r="L131" s="37"/>
      <c r="M131" s="37">
        <f t="shared" si="37"/>
        <v>0</v>
      </c>
      <c r="N131" s="38"/>
      <c r="O131" s="38">
        <f t="shared" si="55"/>
        <v>0</v>
      </c>
      <c r="P131" s="38">
        <f t="shared" si="56"/>
        <v>0</v>
      </c>
      <c r="Q131" s="38">
        <v>42.1</v>
      </c>
      <c r="R131" s="38">
        <f t="shared" si="38"/>
        <v>761.59</v>
      </c>
      <c r="S131" s="38">
        <f t="shared" si="39"/>
        <v>0</v>
      </c>
      <c r="T131" s="38"/>
      <c r="U131" s="38">
        <f t="shared" si="40"/>
        <v>0</v>
      </c>
      <c r="V131" s="38">
        <f t="shared" si="41"/>
        <v>0</v>
      </c>
      <c r="W131" s="38"/>
      <c r="X131" s="38">
        <f t="shared" si="42"/>
        <v>0</v>
      </c>
      <c r="Y131" s="38">
        <f t="shared" si="43"/>
        <v>0</v>
      </c>
      <c r="Z131" s="38"/>
      <c r="AA131" s="38">
        <f t="shared" si="44"/>
        <v>0</v>
      </c>
      <c r="AB131" s="38">
        <f t="shared" si="45"/>
        <v>0</v>
      </c>
      <c r="AC131" s="38"/>
      <c r="AD131" s="38">
        <f t="shared" si="46"/>
        <v>0</v>
      </c>
      <c r="AE131" s="38">
        <f t="shared" si="47"/>
        <v>0</v>
      </c>
      <c r="AF131" s="38">
        <f t="shared" si="48"/>
        <v>0</v>
      </c>
      <c r="AG131" s="38">
        <f t="shared" si="49"/>
        <v>0</v>
      </c>
      <c r="AH131" s="38">
        <f t="shared" si="50"/>
        <v>0</v>
      </c>
      <c r="AI131" s="39">
        <f t="shared" si="57"/>
        <v>42.1</v>
      </c>
      <c r="AJ131" s="39">
        <f t="shared" ca="1" si="51"/>
        <v>761.59</v>
      </c>
      <c r="AK131" s="40">
        <f t="shared" ca="1" si="52"/>
        <v>0</v>
      </c>
      <c r="AL131" s="113">
        <f t="shared" si="33"/>
        <v>17.899999999999999</v>
      </c>
      <c r="AM131" s="39">
        <f t="shared" ca="1" si="53"/>
        <v>323.81</v>
      </c>
      <c r="AN131" s="148">
        <f t="shared" ca="1" si="54"/>
        <v>0</v>
      </c>
      <c r="AO131" s="41"/>
      <c r="AP131" s="41"/>
      <c r="AQ131" s="43"/>
      <c r="AR131" s="44">
        <f t="shared" si="34"/>
        <v>0</v>
      </c>
      <c r="AS131" s="45" t="str">
        <f t="shared" si="58"/>
        <v>NÃO MEDIDO</v>
      </c>
      <c r="AT131" s="46"/>
      <c r="AU131" s="47"/>
      <c r="AV131" s="48"/>
    </row>
    <row r="132" spans="1:48" s="2" customFormat="1" ht="30" customHeight="1" x14ac:dyDescent="0.2">
      <c r="A132" s="2" t="s">
        <v>521</v>
      </c>
      <c r="C132" s="132" t="s">
        <v>291</v>
      </c>
      <c r="D132" s="34" t="s">
        <v>292</v>
      </c>
      <c r="E132" s="35" t="s">
        <v>110</v>
      </c>
      <c r="F132" s="110">
        <v>80</v>
      </c>
      <c r="G132" s="110">
        <v>0</v>
      </c>
      <c r="H132" s="114"/>
      <c r="I132" s="110">
        <f t="shared" si="35"/>
        <v>80</v>
      </c>
      <c r="J132" s="36">
        <v>0.9</v>
      </c>
      <c r="K132" s="37">
        <f t="shared" si="36"/>
        <v>72</v>
      </c>
      <c r="L132" s="37"/>
      <c r="M132" s="37">
        <f t="shared" si="37"/>
        <v>0</v>
      </c>
      <c r="N132" s="38"/>
      <c r="O132" s="38">
        <f t="shared" si="55"/>
        <v>0</v>
      </c>
      <c r="P132" s="38">
        <f t="shared" si="56"/>
        <v>0</v>
      </c>
      <c r="Q132" s="38">
        <v>34</v>
      </c>
      <c r="R132" s="38">
        <f t="shared" si="38"/>
        <v>30.6</v>
      </c>
      <c r="S132" s="38">
        <f t="shared" si="39"/>
        <v>0</v>
      </c>
      <c r="T132" s="38"/>
      <c r="U132" s="38">
        <f t="shared" si="40"/>
        <v>0</v>
      </c>
      <c r="V132" s="38">
        <f t="shared" si="41"/>
        <v>0</v>
      </c>
      <c r="W132" s="38"/>
      <c r="X132" s="38">
        <f t="shared" si="42"/>
        <v>0</v>
      </c>
      <c r="Y132" s="38">
        <f t="shared" si="43"/>
        <v>0</v>
      </c>
      <c r="Z132" s="38"/>
      <c r="AA132" s="38">
        <f t="shared" si="44"/>
        <v>0</v>
      </c>
      <c r="AB132" s="38">
        <f t="shared" si="45"/>
        <v>0</v>
      </c>
      <c r="AC132" s="38"/>
      <c r="AD132" s="38">
        <f t="shared" si="46"/>
        <v>0</v>
      </c>
      <c r="AE132" s="38">
        <f t="shared" si="47"/>
        <v>0</v>
      </c>
      <c r="AF132" s="38">
        <f t="shared" si="48"/>
        <v>0</v>
      </c>
      <c r="AG132" s="38">
        <f t="shared" si="49"/>
        <v>0</v>
      </c>
      <c r="AH132" s="38">
        <f t="shared" si="50"/>
        <v>0</v>
      </c>
      <c r="AI132" s="39">
        <f t="shared" si="57"/>
        <v>34</v>
      </c>
      <c r="AJ132" s="39">
        <f t="shared" ca="1" si="51"/>
        <v>30.6</v>
      </c>
      <c r="AK132" s="40">
        <f t="shared" ca="1" si="52"/>
        <v>0</v>
      </c>
      <c r="AL132" s="113">
        <f t="shared" si="33"/>
        <v>46</v>
      </c>
      <c r="AM132" s="39">
        <f t="shared" ca="1" si="53"/>
        <v>41.4</v>
      </c>
      <c r="AN132" s="148">
        <f t="shared" ca="1" si="54"/>
        <v>0</v>
      </c>
      <c r="AO132" s="41"/>
      <c r="AP132" s="41"/>
      <c r="AQ132" s="43"/>
      <c r="AR132" s="44">
        <f t="shared" si="34"/>
        <v>0</v>
      </c>
      <c r="AS132" s="45" t="str">
        <f t="shared" si="58"/>
        <v>NÃO MEDIDO</v>
      </c>
      <c r="AT132" s="46"/>
      <c r="AU132" s="47"/>
      <c r="AV132" s="48"/>
    </row>
    <row r="133" spans="1:48" s="2" customFormat="1" ht="30" customHeight="1" x14ac:dyDescent="0.2">
      <c r="A133" s="2" t="s">
        <v>521</v>
      </c>
      <c r="C133" s="132" t="s">
        <v>293</v>
      </c>
      <c r="D133" s="34" t="s">
        <v>294</v>
      </c>
      <c r="E133" s="35" t="s">
        <v>110</v>
      </c>
      <c r="F133" s="110">
        <v>40</v>
      </c>
      <c r="G133" s="110">
        <v>0</v>
      </c>
      <c r="H133" s="114"/>
      <c r="I133" s="110">
        <f t="shared" si="35"/>
        <v>40</v>
      </c>
      <c r="J133" s="36">
        <v>0.94</v>
      </c>
      <c r="K133" s="37">
        <f t="shared" si="36"/>
        <v>37.6</v>
      </c>
      <c r="L133" s="37"/>
      <c r="M133" s="37">
        <f t="shared" si="37"/>
        <v>0</v>
      </c>
      <c r="N133" s="38"/>
      <c r="O133" s="38">
        <f t="shared" si="55"/>
        <v>0</v>
      </c>
      <c r="P133" s="38">
        <f t="shared" si="56"/>
        <v>0</v>
      </c>
      <c r="Q133" s="38">
        <v>36</v>
      </c>
      <c r="R133" s="38">
        <f t="shared" si="38"/>
        <v>33.840000000000003</v>
      </c>
      <c r="S133" s="38">
        <f t="shared" si="39"/>
        <v>0</v>
      </c>
      <c r="T133" s="38"/>
      <c r="U133" s="38">
        <f t="shared" si="40"/>
        <v>0</v>
      </c>
      <c r="V133" s="38">
        <f t="shared" si="41"/>
        <v>0</v>
      </c>
      <c r="W133" s="38"/>
      <c r="X133" s="38">
        <f t="shared" si="42"/>
        <v>0</v>
      </c>
      <c r="Y133" s="38">
        <f t="shared" si="43"/>
        <v>0</v>
      </c>
      <c r="Z133" s="38"/>
      <c r="AA133" s="38">
        <f t="shared" si="44"/>
        <v>0</v>
      </c>
      <c r="AB133" s="38">
        <f t="shared" si="45"/>
        <v>0</v>
      </c>
      <c r="AC133" s="38"/>
      <c r="AD133" s="38">
        <f t="shared" si="46"/>
        <v>0</v>
      </c>
      <c r="AE133" s="38">
        <f t="shared" si="47"/>
        <v>0</v>
      </c>
      <c r="AF133" s="38">
        <f t="shared" si="48"/>
        <v>0</v>
      </c>
      <c r="AG133" s="38">
        <f t="shared" si="49"/>
        <v>0</v>
      </c>
      <c r="AH133" s="38">
        <f t="shared" si="50"/>
        <v>0</v>
      </c>
      <c r="AI133" s="39">
        <f t="shared" si="57"/>
        <v>36</v>
      </c>
      <c r="AJ133" s="39">
        <f t="shared" ca="1" si="51"/>
        <v>33.840000000000003</v>
      </c>
      <c r="AK133" s="40">
        <f t="shared" ca="1" si="52"/>
        <v>0</v>
      </c>
      <c r="AL133" s="113">
        <f t="shared" si="33"/>
        <v>4</v>
      </c>
      <c r="AM133" s="39">
        <f t="shared" ca="1" si="53"/>
        <v>3.76</v>
      </c>
      <c r="AN133" s="148">
        <f t="shared" ca="1" si="54"/>
        <v>0</v>
      </c>
      <c r="AO133" s="41"/>
      <c r="AP133" s="41"/>
      <c r="AQ133" s="43"/>
      <c r="AR133" s="44">
        <f t="shared" si="34"/>
        <v>0</v>
      </c>
      <c r="AS133" s="45" t="str">
        <f t="shared" si="58"/>
        <v>NÃO MEDIDO</v>
      </c>
      <c r="AT133" s="46"/>
      <c r="AU133" s="47"/>
      <c r="AV133" s="48"/>
    </row>
    <row r="134" spans="1:48" s="2" customFormat="1" ht="30" customHeight="1" x14ac:dyDescent="0.2">
      <c r="A134" s="2" t="s">
        <v>521</v>
      </c>
      <c r="C134" s="132" t="s">
        <v>295</v>
      </c>
      <c r="D134" s="34" t="s">
        <v>296</v>
      </c>
      <c r="E134" s="35" t="s">
        <v>110</v>
      </c>
      <c r="F134" s="110">
        <v>35</v>
      </c>
      <c r="G134" s="110">
        <v>0</v>
      </c>
      <c r="H134" s="114"/>
      <c r="I134" s="110">
        <f t="shared" si="35"/>
        <v>35</v>
      </c>
      <c r="J134" s="36">
        <v>1.05</v>
      </c>
      <c r="K134" s="37">
        <f t="shared" si="36"/>
        <v>36.75</v>
      </c>
      <c r="L134" s="37"/>
      <c r="M134" s="37">
        <f t="shared" si="37"/>
        <v>0</v>
      </c>
      <c r="N134" s="38"/>
      <c r="O134" s="38">
        <f t="shared" si="55"/>
        <v>0</v>
      </c>
      <c r="P134" s="38">
        <f t="shared" si="56"/>
        <v>0</v>
      </c>
      <c r="Q134" s="38"/>
      <c r="R134" s="38">
        <f t="shared" si="38"/>
        <v>0</v>
      </c>
      <c r="S134" s="38">
        <f t="shared" si="39"/>
        <v>0</v>
      </c>
      <c r="T134" s="38"/>
      <c r="U134" s="38">
        <f t="shared" si="40"/>
        <v>0</v>
      </c>
      <c r="V134" s="38">
        <f t="shared" si="41"/>
        <v>0</v>
      </c>
      <c r="W134" s="38"/>
      <c r="X134" s="38">
        <f t="shared" si="42"/>
        <v>0</v>
      </c>
      <c r="Y134" s="38">
        <f t="shared" si="43"/>
        <v>0</v>
      </c>
      <c r="Z134" s="38"/>
      <c r="AA134" s="38">
        <f t="shared" si="44"/>
        <v>0</v>
      </c>
      <c r="AB134" s="38">
        <f t="shared" si="45"/>
        <v>0</v>
      </c>
      <c r="AC134" s="38"/>
      <c r="AD134" s="38">
        <f t="shared" si="46"/>
        <v>0</v>
      </c>
      <c r="AE134" s="38">
        <f t="shared" si="47"/>
        <v>0</v>
      </c>
      <c r="AF134" s="38">
        <f t="shared" si="48"/>
        <v>0</v>
      </c>
      <c r="AG134" s="38">
        <f t="shared" si="49"/>
        <v>0</v>
      </c>
      <c r="AH134" s="38">
        <f t="shared" si="50"/>
        <v>0</v>
      </c>
      <c r="AI134" s="39">
        <f t="shared" si="57"/>
        <v>0</v>
      </c>
      <c r="AJ134" s="39">
        <f t="shared" ca="1" si="51"/>
        <v>0</v>
      </c>
      <c r="AK134" s="40">
        <f t="shared" ca="1" si="52"/>
        <v>0</v>
      </c>
      <c r="AL134" s="113">
        <f t="shared" si="33"/>
        <v>35</v>
      </c>
      <c r="AM134" s="39">
        <f t="shared" ca="1" si="53"/>
        <v>36.75</v>
      </c>
      <c r="AN134" s="148">
        <f t="shared" ca="1" si="54"/>
        <v>0</v>
      </c>
      <c r="AO134" s="41"/>
      <c r="AP134" s="41"/>
      <c r="AQ134" s="43"/>
      <c r="AR134" s="44">
        <f t="shared" si="34"/>
        <v>0</v>
      </c>
      <c r="AS134" s="45" t="str">
        <f t="shared" si="58"/>
        <v>NÃO MEDIDO</v>
      </c>
      <c r="AT134" s="46"/>
      <c r="AU134" s="47"/>
      <c r="AV134" s="48"/>
    </row>
    <row r="135" spans="1:48" s="2" customFormat="1" ht="30" customHeight="1" x14ac:dyDescent="0.2">
      <c r="A135" s="2" t="s">
        <v>521</v>
      </c>
      <c r="C135" s="132" t="s">
        <v>297</v>
      </c>
      <c r="D135" s="34" t="s">
        <v>298</v>
      </c>
      <c r="E135" s="35" t="s">
        <v>110</v>
      </c>
      <c r="F135" s="110">
        <v>1</v>
      </c>
      <c r="G135" s="110">
        <v>0</v>
      </c>
      <c r="H135" s="114"/>
      <c r="I135" s="110">
        <f t="shared" si="35"/>
        <v>1</v>
      </c>
      <c r="J135" s="36">
        <v>653.95000000000005</v>
      </c>
      <c r="K135" s="37">
        <f t="shared" si="36"/>
        <v>653.95000000000005</v>
      </c>
      <c r="L135" s="37"/>
      <c r="M135" s="37">
        <f t="shared" si="37"/>
        <v>0</v>
      </c>
      <c r="N135" s="38"/>
      <c r="O135" s="38">
        <f t="shared" si="55"/>
        <v>0</v>
      </c>
      <c r="P135" s="38">
        <f t="shared" si="56"/>
        <v>0</v>
      </c>
      <c r="Q135" s="38">
        <v>1</v>
      </c>
      <c r="R135" s="38">
        <f t="shared" si="38"/>
        <v>653.95000000000005</v>
      </c>
      <c r="S135" s="38">
        <f t="shared" si="39"/>
        <v>0</v>
      </c>
      <c r="T135" s="38"/>
      <c r="U135" s="38">
        <f t="shared" si="40"/>
        <v>0</v>
      </c>
      <c r="V135" s="38">
        <f t="shared" si="41"/>
        <v>0</v>
      </c>
      <c r="W135" s="38"/>
      <c r="X135" s="38">
        <f t="shared" si="42"/>
        <v>0</v>
      </c>
      <c r="Y135" s="38">
        <f t="shared" si="43"/>
        <v>0</v>
      </c>
      <c r="Z135" s="38"/>
      <c r="AA135" s="38">
        <f t="shared" si="44"/>
        <v>0</v>
      </c>
      <c r="AB135" s="38">
        <f t="shared" si="45"/>
        <v>0</v>
      </c>
      <c r="AC135" s="38"/>
      <c r="AD135" s="38">
        <f t="shared" si="46"/>
        <v>0</v>
      </c>
      <c r="AE135" s="38">
        <f t="shared" si="47"/>
        <v>0</v>
      </c>
      <c r="AF135" s="38">
        <f t="shared" si="48"/>
        <v>0</v>
      </c>
      <c r="AG135" s="38">
        <f t="shared" si="49"/>
        <v>0</v>
      </c>
      <c r="AH135" s="38">
        <f t="shared" si="50"/>
        <v>0</v>
      </c>
      <c r="AI135" s="39">
        <f t="shared" si="57"/>
        <v>1</v>
      </c>
      <c r="AJ135" s="39">
        <f t="shared" ca="1" si="51"/>
        <v>653.95000000000005</v>
      </c>
      <c r="AK135" s="40">
        <f t="shared" ca="1" si="52"/>
        <v>0</v>
      </c>
      <c r="AL135" s="113">
        <f t="shared" si="33"/>
        <v>0</v>
      </c>
      <c r="AM135" s="39">
        <f t="shared" ca="1" si="53"/>
        <v>0</v>
      </c>
      <c r="AN135" s="148">
        <f t="shared" ca="1" si="54"/>
        <v>0</v>
      </c>
      <c r="AO135" s="41"/>
      <c r="AP135" s="41"/>
      <c r="AQ135" s="43"/>
      <c r="AR135" s="44">
        <f t="shared" si="34"/>
        <v>0</v>
      </c>
      <c r="AS135" s="45" t="str">
        <f t="shared" si="58"/>
        <v>NÃO MEDIDO</v>
      </c>
      <c r="AT135" s="46"/>
      <c r="AU135" s="47"/>
      <c r="AV135" s="48"/>
    </row>
    <row r="136" spans="1:48" s="2" customFormat="1" ht="63.75" customHeight="1" x14ac:dyDescent="0.2">
      <c r="A136" s="2" t="s">
        <v>521</v>
      </c>
      <c r="C136" s="132" t="s">
        <v>299</v>
      </c>
      <c r="D136" s="34" t="s">
        <v>300</v>
      </c>
      <c r="E136" s="35" t="s">
        <v>110</v>
      </c>
      <c r="F136" s="110">
        <v>1</v>
      </c>
      <c r="G136" s="110">
        <v>0</v>
      </c>
      <c r="H136" s="114"/>
      <c r="I136" s="110">
        <f t="shared" si="35"/>
        <v>1</v>
      </c>
      <c r="J136" s="36">
        <v>337.92</v>
      </c>
      <c r="K136" s="37">
        <f t="shared" si="36"/>
        <v>337.92</v>
      </c>
      <c r="L136" s="37"/>
      <c r="M136" s="37">
        <f t="shared" si="37"/>
        <v>0</v>
      </c>
      <c r="N136" s="38"/>
      <c r="O136" s="38">
        <f t="shared" si="55"/>
        <v>0</v>
      </c>
      <c r="P136" s="38">
        <f t="shared" si="56"/>
        <v>0</v>
      </c>
      <c r="Q136" s="38">
        <v>1</v>
      </c>
      <c r="R136" s="38">
        <f t="shared" si="38"/>
        <v>337.92</v>
      </c>
      <c r="S136" s="38">
        <f t="shared" si="39"/>
        <v>0</v>
      </c>
      <c r="T136" s="38"/>
      <c r="U136" s="38">
        <f t="shared" si="40"/>
        <v>0</v>
      </c>
      <c r="V136" s="38">
        <f t="shared" si="41"/>
        <v>0</v>
      </c>
      <c r="W136" s="38"/>
      <c r="X136" s="38">
        <f t="shared" si="42"/>
        <v>0</v>
      </c>
      <c r="Y136" s="38">
        <f t="shared" si="43"/>
        <v>0</v>
      </c>
      <c r="Z136" s="38"/>
      <c r="AA136" s="38">
        <f t="shared" si="44"/>
        <v>0</v>
      </c>
      <c r="AB136" s="38">
        <f t="shared" si="45"/>
        <v>0</v>
      </c>
      <c r="AC136" s="38"/>
      <c r="AD136" s="38">
        <f t="shared" si="46"/>
        <v>0</v>
      </c>
      <c r="AE136" s="38">
        <f t="shared" si="47"/>
        <v>0</v>
      </c>
      <c r="AF136" s="38">
        <f t="shared" si="48"/>
        <v>0</v>
      </c>
      <c r="AG136" s="38">
        <f t="shared" si="49"/>
        <v>0</v>
      </c>
      <c r="AH136" s="38">
        <f t="shared" si="50"/>
        <v>0</v>
      </c>
      <c r="AI136" s="39">
        <f t="shared" si="57"/>
        <v>1</v>
      </c>
      <c r="AJ136" s="39">
        <f t="shared" ca="1" si="51"/>
        <v>337.92</v>
      </c>
      <c r="AK136" s="40">
        <f t="shared" ca="1" si="52"/>
        <v>0</v>
      </c>
      <c r="AL136" s="113">
        <f t="shared" si="33"/>
        <v>0</v>
      </c>
      <c r="AM136" s="39">
        <f t="shared" ca="1" si="53"/>
        <v>0</v>
      </c>
      <c r="AN136" s="148">
        <f t="shared" ca="1" si="54"/>
        <v>0</v>
      </c>
      <c r="AO136" s="41"/>
      <c r="AP136" s="41"/>
      <c r="AQ136" s="43"/>
      <c r="AR136" s="44">
        <f t="shared" si="34"/>
        <v>0</v>
      </c>
      <c r="AS136" s="45" t="str">
        <f t="shared" si="58"/>
        <v>NÃO MEDIDO</v>
      </c>
      <c r="AT136" s="46"/>
      <c r="AU136" s="47"/>
      <c r="AV136" s="48"/>
    </row>
    <row r="137" spans="1:48" s="2" customFormat="1" ht="38.25" customHeight="1" x14ac:dyDescent="0.2">
      <c r="A137" s="2" t="s">
        <v>521</v>
      </c>
      <c r="C137" s="132" t="s">
        <v>301</v>
      </c>
      <c r="D137" s="34" t="s">
        <v>302</v>
      </c>
      <c r="E137" s="35" t="s">
        <v>110</v>
      </c>
      <c r="F137" s="110">
        <v>2</v>
      </c>
      <c r="G137" s="110">
        <v>0</v>
      </c>
      <c r="H137" s="114"/>
      <c r="I137" s="110">
        <f t="shared" si="35"/>
        <v>2</v>
      </c>
      <c r="J137" s="36">
        <v>151.26</v>
      </c>
      <c r="K137" s="37">
        <f t="shared" si="36"/>
        <v>302.52</v>
      </c>
      <c r="L137" s="37"/>
      <c r="M137" s="37">
        <f t="shared" si="37"/>
        <v>0</v>
      </c>
      <c r="N137" s="38"/>
      <c r="O137" s="38">
        <f t="shared" si="55"/>
        <v>0</v>
      </c>
      <c r="P137" s="38">
        <f t="shared" si="56"/>
        <v>0</v>
      </c>
      <c r="Q137" s="38"/>
      <c r="R137" s="38">
        <f t="shared" si="38"/>
        <v>0</v>
      </c>
      <c r="S137" s="38">
        <f t="shared" si="39"/>
        <v>0</v>
      </c>
      <c r="T137" s="38"/>
      <c r="U137" s="38">
        <f t="shared" si="40"/>
        <v>0</v>
      </c>
      <c r="V137" s="38">
        <f t="shared" si="41"/>
        <v>0</v>
      </c>
      <c r="W137" s="38"/>
      <c r="X137" s="38">
        <f t="shared" si="42"/>
        <v>0</v>
      </c>
      <c r="Y137" s="38">
        <f t="shared" si="43"/>
        <v>0</v>
      </c>
      <c r="Z137" s="38"/>
      <c r="AA137" s="38">
        <f t="shared" si="44"/>
        <v>0</v>
      </c>
      <c r="AB137" s="38">
        <f t="shared" si="45"/>
        <v>0</v>
      </c>
      <c r="AC137" s="38"/>
      <c r="AD137" s="38">
        <f t="shared" si="46"/>
        <v>0</v>
      </c>
      <c r="AE137" s="38">
        <f t="shared" si="47"/>
        <v>0</v>
      </c>
      <c r="AF137" s="38">
        <f t="shared" si="48"/>
        <v>0</v>
      </c>
      <c r="AG137" s="38">
        <f t="shared" si="49"/>
        <v>0</v>
      </c>
      <c r="AH137" s="38">
        <f t="shared" si="50"/>
        <v>0</v>
      </c>
      <c r="AI137" s="39">
        <f t="shared" si="57"/>
        <v>0</v>
      </c>
      <c r="AJ137" s="39">
        <f t="shared" ca="1" si="51"/>
        <v>0</v>
      </c>
      <c r="AK137" s="40">
        <f t="shared" ca="1" si="52"/>
        <v>0</v>
      </c>
      <c r="AL137" s="113">
        <f t="shared" si="33"/>
        <v>2</v>
      </c>
      <c r="AM137" s="39">
        <f t="shared" ca="1" si="53"/>
        <v>302.52</v>
      </c>
      <c r="AN137" s="148">
        <f t="shared" ca="1" si="54"/>
        <v>0</v>
      </c>
      <c r="AO137" s="41"/>
      <c r="AP137" s="41"/>
      <c r="AQ137" s="43"/>
      <c r="AR137" s="44">
        <f t="shared" si="34"/>
        <v>0</v>
      </c>
      <c r="AS137" s="45" t="str">
        <f t="shared" si="58"/>
        <v>NÃO MEDIDO</v>
      </c>
      <c r="AT137" s="46"/>
      <c r="AU137" s="47"/>
      <c r="AV137" s="48"/>
    </row>
    <row r="138" spans="1:48" s="2" customFormat="1" ht="67.5" customHeight="1" x14ac:dyDescent="0.2">
      <c r="A138" s="2" t="s">
        <v>521</v>
      </c>
      <c r="C138" s="132" t="s">
        <v>303</v>
      </c>
      <c r="D138" s="34" t="s">
        <v>304</v>
      </c>
      <c r="E138" s="35" t="s">
        <v>110</v>
      </c>
      <c r="F138" s="110">
        <v>10</v>
      </c>
      <c r="G138" s="110">
        <v>0</v>
      </c>
      <c r="H138" s="114"/>
      <c r="I138" s="110">
        <f t="shared" si="35"/>
        <v>10</v>
      </c>
      <c r="J138" s="36">
        <v>1.17</v>
      </c>
      <c r="K138" s="37">
        <f t="shared" si="36"/>
        <v>11.7</v>
      </c>
      <c r="L138" s="37"/>
      <c r="M138" s="37">
        <f t="shared" si="37"/>
        <v>0</v>
      </c>
      <c r="N138" s="38"/>
      <c r="O138" s="38">
        <f t="shared" si="55"/>
        <v>0</v>
      </c>
      <c r="P138" s="38">
        <f t="shared" si="56"/>
        <v>0</v>
      </c>
      <c r="Q138" s="38">
        <v>7</v>
      </c>
      <c r="R138" s="38">
        <f t="shared" si="38"/>
        <v>8.19</v>
      </c>
      <c r="S138" s="38">
        <f t="shared" si="39"/>
        <v>0</v>
      </c>
      <c r="T138" s="38"/>
      <c r="U138" s="38">
        <f t="shared" si="40"/>
        <v>0</v>
      </c>
      <c r="V138" s="38">
        <f t="shared" si="41"/>
        <v>0</v>
      </c>
      <c r="W138" s="38"/>
      <c r="X138" s="38">
        <f t="shared" si="42"/>
        <v>0</v>
      </c>
      <c r="Y138" s="38">
        <f t="shared" si="43"/>
        <v>0</v>
      </c>
      <c r="Z138" s="38"/>
      <c r="AA138" s="38">
        <f t="shared" si="44"/>
        <v>0</v>
      </c>
      <c r="AB138" s="38">
        <f t="shared" si="45"/>
        <v>0</v>
      </c>
      <c r="AC138" s="38"/>
      <c r="AD138" s="38">
        <f t="shared" si="46"/>
        <v>0</v>
      </c>
      <c r="AE138" s="38">
        <f t="shared" si="47"/>
        <v>0</v>
      </c>
      <c r="AF138" s="38">
        <f t="shared" si="48"/>
        <v>0</v>
      </c>
      <c r="AG138" s="38">
        <f t="shared" si="49"/>
        <v>0</v>
      </c>
      <c r="AH138" s="38">
        <f t="shared" si="50"/>
        <v>0</v>
      </c>
      <c r="AI138" s="39">
        <f t="shared" si="57"/>
        <v>7</v>
      </c>
      <c r="AJ138" s="39">
        <f t="shared" ca="1" si="51"/>
        <v>8.19</v>
      </c>
      <c r="AK138" s="40">
        <f t="shared" ca="1" si="52"/>
        <v>0</v>
      </c>
      <c r="AL138" s="113">
        <f t="shared" si="33"/>
        <v>3</v>
      </c>
      <c r="AM138" s="39">
        <f t="shared" ca="1" si="53"/>
        <v>3.51</v>
      </c>
      <c r="AN138" s="148">
        <f t="shared" ca="1" si="54"/>
        <v>0</v>
      </c>
      <c r="AO138" s="41"/>
      <c r="AP138" s="41"/>
      <c r="AQ138" s="43"/>
      <c r="AR138" s="44">
        <f t="shared" si="34"/>
        <v>0</v>
      </c>
      <c r="AS138" s="45" t="str">
        <f t="shared" si="58"/>
        <v>NÃO MEDIDO</v>
      </c>
      <c r="AT138" s="46"/>
      <c r="AU138" s="47"/>
      <c r="AV138" s="48"/>
    </row>
    <row r="139" spans="1:48" s="2" customFormat="1" ht="30" customHeight="1" x14ac:dyDescent="0.2">
      <c r="A139" s="2" t="s">
        <v>521</v>
      </c>
      <c r="C139" s="132" t="s">
        <v>305</v>
      </c>
      <c r="D139" s="34" t="s">
        <v>306</v>
      </c>
      <c r="E139" s="35" t="s">
        <v>110</v>
      </c>
      <c r="F139" s="110">
        <v>11</v>
      </c>
      <c r="G139" s="110">
        <v>0</v>
      </c>
      <c r="H139" s="114"/>
      <c r="I139" s="110">
        <f t="shared" si="35"/>
        <v>11</v>
      </c>
      <c r="J139" s="36">
        <v>10.99</v>
      </c>
      <c r="K139" s="37">
        <f t="shared" si="36"/>
        <v>120.89</v>
      </c>
      <c r="L139" s="37"/>
      <c r="M139" s="37">
        <f t="shared" si="37"/>
        <v>0</v>
      </c>
      <c r="N139" s="38"/>
      <c r="O139" s="38">
        <f t="shared" si="55"/>
        <v>0</v>
      </c>
      <c r="P139" s="38">
        <f t="shared" si="56"/>
        <v>0</v>
      </c>
      <c r="Q139" s="38">
        <v>4</v>
      </c>
      <c r="R139" s="38">
        <f t="shared" si="38"/>
        <v>43.96</v>
      </c>
      <c r="S139" s="38">
        <f t="shared" si="39"/>
        <v>0</v>
      </c>
      <c r="T139" s="38"/>
      <c r="U139" s="38">
        <f t="shared" si="40"/>
        <v>0</v>
      </c>
      <c r="V139" s="38">
        <f t="shared" si="41"/>
        <v>0</v>
      </c>
      <c r="W139" s="38"/>
      <c r="X139" s="38">
        <f t="shared" si="42"/>
        <v>0</v>
      </c>
      <c r="Y139" s="38">
        <f t="shared" si="43"/>
        <v>0</v>
      </c>
      <c r="Z139" s="38"/>
      <c r="AA139" s="38">
        <f t="shared" si="44"/>
        <v>0</v>
      </c>
      <c r="AB139" s="38">
        <f t="shared" si="45"/>
        <v>0</v>
      </c>
      <c r="AC139" s="38"/>
      <c r="AD139" s="38">
        <f t="shared" si="46"/>
        <v>0</v>
      </c>
      <c r="AE139" s="38">
        <f t="shared" si="47"/>
        <v>0</v>
      </c>
      <c r="AF139" s="38">
        <f t="shared" si="48"/>
        <v>0</v>
      </c>
      <c r="AG139" s="38">
        <f t="shared" si="49"/>
        <v>0</v>
      </c>
      <c r="AH139" s="38">
        <f t="shared" si="50"/>
        <v>0</v>
      </c>
      <c r="AI139" s="39">
        <f t="shared" si="57"/>
        <v>4</v>
      </c>
      <c r="AJ139" s="39">
        <f t="shared" ca="1" si="51"/>
        <v>43.96</v>
      </c>
      <c r="AK139" s="40">
        <f t="shared" ca="1" si="52"/>
        <v>0</v>
      </c>
      <c r="AL139" s="113">
        <f t="shared" si="33"/>
        <v>7</v>
      </c>
      <c r="AM139" s="39">
        <f t="shared" ca="1" si="53"/>
        <v>76.930000000000007</v>
      </c>
      <c r="AN139" s="148">
        <f t="shared" ca="1" si="54"/>
        <v>0</v>
      </c>
      <c r="AO139" s="41"/>
      <c r="AP139" s="41"/>
      <c r="AQ139" s="43"/>
      <c r="AR139" s="44">
        <f t="shared" si="34"/>
        <v>0</v>
      </c>
      <c r="AS139" s="45" t="str">
        <f t="shared" si="58"/>
        <v>NÃO MEDIDO</v>
      </c>
      <c r="AT139" s="46"/>
      <c r="AU139" s="47"/>
      <c r="AV139" s="48"/>
    </row>
    <row r="140" spans="1:48" s="2" customFormat="1" ht="30" customHeight="1" x14ac:dyDescent="0.2">
      <c r="A140" s="2" t="s">
        <v>521</v>
      </c>
      <c r="C140" s="132" t="s">
        <v>307</v>
      </c>
      <c r="D140" s="34" t="s">
        <v>308</v>
      </c>
      <c r="E140" s="35" t="s">
        <v>110</v>
      </c>
      <c r="F140" s="110">
        <v>11</v>
      </c>
      <c r="G140" s="110">
        <v>0</v>
      </c>
      <c r="H140" s="114"/>
      <c r="I140" s="110">
        <f t="shared" si="35"/>
        <v>11</v>
      </c>
      <c r="J140" s="36">
        <v>7.73</v>
      </c>
      <c r="K140" s="37">
        <f t="shared" si="36"/>
        <v>85.03</v>
      </c>
      <c r="L140" s="37"/>
      <c r="M140" s="37">
        <f t="shared" si="37"/>
        <v>0</v>
      </c>
      <c r="N140" s="38"/>
      <c r="O140" s="38">
        <f t="shared" si="55"/>
        <v>0</v>
      </c>
      <c r="P140" s="38">
        <f t="shared" si="56"/>
        <v>0</v>
      </c>
      <c r="Q140" s="38">
        <v>4</v>
      </c>
      <c r="R140" s="38">
        <f t="shared" si="38"/>
        <v>30.92</v>
      </c>
      <c r="S140" s="38">
        <f t="shared" si="39"/>
        <v>0</v>
      </c>
      <c r="T140" s="38"/>
      <c r="U140" s="38">
        <f t="shared" si="40"/>
        <v>0</v>
      </c>
      <c r="V140" s="38">
        <f t="shared" si="41"/>
        <v>0</v>
      </c>
      <c r="W140" s="38"/>
      <c r="X140" s="38">
        <f t="shared" si="42"/>
        <v>0</v>
      </c>
      <c r="Y140" s="38">
        <f t="shared" si="43"/>
        <v>0</v>
      </c>
      <c r="Z140" s="38"/>
      <c r="AA140" s="38">
        <f t="shared" si="44"/>
        <v>0</v>
      </c>
      <c r="AB140" s="38">
        <f t="shared" si="45"/>
        <v>0</v>
      </c>
      <c r="AC140" s="38"/>
      <c r="AD140" s="38">
        <f t="shared" si="46"/>
        <v>0</v>
      </c>
      <c r="AE140" s="38">
        <f t="shared" si="47"/>
        <v>0</v>
      </c>
      <c r="AF140" s="38">
        <f t="shared" si="48"/>
        <v>0</v>
      </c>
      <c r="AG140" s="38">
        <f t="shared" si="49"/>
        <v>0</v>
      </c>
      <c r="AH140" s="38">
        <f t="shared" si="50"/>
        <v>0</v>
      </c>
      <c r="AI140" s="39">
        <f t="shared" si="57"/>
        <v>4</v>
      </c>
      <c r="AJ140" s="39">
        <f t="shared" ca="1" si="51"/>
        <v>30.92</v>
      </c>
      <c r="AK140" s="40">
        <f t="shared" ca="1" si="52"/>
        <v>0</v>
      </c>
      <c r="AL140" s="113">
        <f t="shared" si="33"/>
        <v>7</v>
      </c>
      <c r="AM140" s="39">
        <f t="shared" ca="1" si="53"/>
        <v>54.11</v>
      </c>
      <c r="AN140" s="148">
        <f t="shared" ca="1" si="54"/>
        <v>0</v>
      </c>
      <c r="AO140" s="41"/>
      <c r="AP140" s="41"/>
      <c r="AQ140" s="43"/>
      <c r="AR140" s="44">
        <f t="shared" si="34"/>
        <v>0</v>
      </c>
      <c r="AS140" s="45" t="str">
        <f t="shared" si="58"/>
        <v>NÃO MEDIDO</v>
      </c>
      <c r="AT140" s="46"/>
      <c r="AU140" s="47"/>
      <c r="AV140" s="48"/>
    </row>
    <row r="141" spans="1:48" s="2" customFormat="1" ht="87.75" customHeight="1" x14ac:dyDescent="0.2">
      <c r="A141" s="2" t="s">
        <v>521</v>
      </c>
      <c r="C141" s="132" t="s">
        <v>309</v>
      </c>
      <c r="D141" s="34" t="s">
        <v>310</v>
      </c>
      <c r="E141" s="35" t="s">
        <v>110</v>
      </c>
      <c r="F141" s="110">
        <v>7</v>
      </c>
      <c r="G141" s="110">
        <v>0</v>
      </c>
      <c r="H141" s="114"/>
      <c r="I141" s="110">
        <f t="shared" si="35"/>
        <v>7</v>
      </c>
      <c r="J141" s="36">
        <v>459.55</v>
      </c>
      <c r="K141" s="37">
        <f t="shared" si="36"/>
        <v>3216.85</v>
      </c>
      <c r="L141" s="37"/>
      <c r="M141" s="37">
        <f t="shared" si="37"/>
        <v>0</v>
      </c>
      <c r="N141" s="38"/>
      <c r="O141" s="38">
        <f t="shared" si="55"/>
        <v>0</v>
      </c>
      <c r="P141" s="38">
        <f t="shared" si="56"/>
        <v>0</v>
      </c>
      <c r="Q141" s="38"/>
      <c r="R141" s="38">
        <f t="shared" si="38"/>
        <v>0</v>
      </c>
      <c r="S141" s="38">
        <f t="shared" si="39"/>
        <v>0</v>
      </c>
      <c r="T141" s="38"/>
      <c r="U141" s="38">
        <f t="shared" si="40"/>
        <v>0</v>
      </c>
      <c r="V141" s="38">
        <f t="shared" si="41"/>
        <v>0</v>
      </c>
      <c r="W141" s="38"/>
      <c r="X141" s="38">
        <f t="shared" si="42"/>
        <v>0</v>
      </c>
      <c r="Y141" s="38">
        <f t="shared" si="43"/>
        <v>0</v>
      </c>
      <c r="Z141" s="38"/>
      <c r="AA141" s="38">
        <f t="shared" si="44"/>
        <v>0</v>
      </c>
      <c r="AB141" s="38">
        <f t="shared" si="45"/>
        <v>0</v>
      </c>
      <c r="AC141" s="38"/>
      <c r="AD141" s="38">
        <f t="shared" si="46"/>
        <v>0</v>
      </c>
      <c r="AE141" s="38">
        <f t="shared" si="47"/>
        <v>0</v>
      </c>
      <c r="AF141" s="38">
        <f t="shared" si="48"/>
        <v>0</v>
      </c>
      <c r="AG141" s="38">
        <f t="shared" si="49"/>
        <v>0</v>
      </c>
      <c r="AH141" s="38">
        <f t="shared" si="50"/>
        <v>0</v>
      </c>
      <c r="AI141" s="39">
        <f t="shared" si="57"/>
        <v>0</v>
      </c>
      <c r="AJ141" s="39">
        <f t="shared" ca="1" si="51"/>
        <v>0</v>
      </c>
      <c r="AK141" s="40">
        <f t="shared" ca="1" si="52"/>
        <v>0</v>
      </c>
      <c r="AL141" s="113">
        <f t="shared" si="33"/>
        <v>7</v>
      </c>
      <c r="AM141" s="39">
        <f t="shared" ca="1" si="53"/>
        <v>3216.85</v>
      </c>
      <c r="AN141" s="148">
        <f t="shared" ca="1" si="54"/>
        <v>0</v>
      </c>
      <c r="AO141" s="41"/>
      <c r="AP141" s="41"/>
      <c r="AQ141" s="43"/>
      <c r="AR141" s="44">
        <f t="shared" si="34"/>
        <v>0</v>
      </c>
      <c r="AS141" s="45" t="str">
        <f t="shared" si="58"/>
        <v>NÃO MEDIDO</v>
      </c>
      <c r="AT141" s="46"/>
      <c r="AU141" s="47"/>
      <c r="AV141" s="48"/>
    </row>
    <row r="142" spans="1:48" s="2" customFormat="1" ht="30" customHeight="1" x14ac:dyDescent="0.2">
      <c r="A142" s="2" t="s">
        <v>521</v>
      </c>
      <c r="C142" s="132" t="s">
        <v>311</v>
      </c>
      <c r="D142" s="34" t="s">
        <v>312</v>
      </c>
      <c r="E142" s="35" t="s">
        <v>110</v>
      </c>
      <c r="F142" s="110">
        <v>80</v>
      </c>
      <c r="G142" s="110">
        <v>0</v>
      </c>
      <c r="H142" s="114"/>
      <c r="I142" s="110">
        <f t="shared" si="35"/>
        <v>80</v>
      </c>
      <c r="J142" s="36">
        <v>0.9</v>
      </c>
      <c r="K142" s="37">
        <f t="shared" si="36"/>
        <v>72</v>
      </c>
      <c r="L142" s="37"/>
      <c r="M142" s="37">
        <f t="shared" si="37"/>
        <v>0</v>
      </c>
      <c r="N142" s="38"/>
      <c r="O142" s="38">
        <f t="shared" si="55"/>
        <v>0</v>
      </c>
      <c r="P142" s="38">
        <f t="shared" si="56"/>
        <v>0</v>
      </c>
      <c r="Q142" s="38">
        <v>34</v>
      </c>
      <c r="R142" s="38">
        <f t="shared" si="38"/>
        <v>30.6</v>
      </c>
      <c r="S142" s="38">
        <f t="shared" si="39"/>
        <v>0</v>
      </c>
      <c r="T142" s="38"/>
      <c r="U142" s="38">
        <f t="shared" si="40"/>
        <v>0</v>
      </c>
      <c r="V142" s="38">
        <f t="shared" si="41"/>
        <v>0</v>
      </c>
      <c r="W142" s="38"/>
      <c r="X142" s="38">
        <f t="shared" si="42"/>
        <v>0</v>
      </c>
      <c r="Y142" s="38">
        <f t="shared" si="43"/>
        <v>0</v>
      </c>
      <c r="Z142" s="38"/>
      <c r="AA142" s="38">
        <f t="shared" si="44"/>
        <v>0</v>
      </c>
      <c r="AB142" s="38">
        <f t="shared" si="45"/>
        <v>0</v>
      </c>
      <c r="AC142" s="38"/>
      <c r="AD142" s="38">
        <f t="shared" si="46"/>
        <v>0</v>
      </c>
      <c r="AE142" s="38">
        <f t="shared" si="47"/>
        <v>0</v>
      </c>
      <c r="AF142" s="38">
        <f t="shared" si="48"/>
        <v>0</v>
      </c>
      <c r="AG142" s="38">
        <f t="shared" si="49"/>
        <v>0</v>
      </c>
      <c r="AH142" s="38">
        <f t="shared" si="50"/>
        <v>0</v>
      </c>
      <c r="AI142" s="39">
        <f t="shared" si="57"/>
        <v>34</v>
      </c>
      <c r="AJ142" s="39">
        <f t="shared" ca="1" si="51"/>
        <v>30.6</v>
      </c>
      <c r="AK142" s="40">
        <f t="shared" ca="1" si="52"/>
        <v>0</v>
      </c>
      <c r="AL142" s="113">
        <f t="shared" si="33"/>
        <v>46</v>
      </c>
      <c r="AM142" s="39">
        <f t="shared" ca="1" si="53"/>
        <v>41.4</v>
      </c>
      <c r="AN142" s="148">
        <f t="shared" ca="1" si="54"/>
        <v>0</v>
      </c>
      <c r="AO142" s="41"/>
      <c r="AP142" s="41"/>
      <c r="AQ142" s="43"/>
      <c r="AR142" s="44">
        <f t="shared" si="34"/>
        <v>0</v>
      </c>
      <c r="AS142" s="45" t="str">
        <f t="shared" si="58"/>
        <v>NÃO MEDIDO</v>
      </c>
      <c r="AT142" s="46"/>
      <c r="AU142" s="47"/>
      <c r="AV142" s="48"/>
    </row>
    <row r="143" spans="1:48" s="2" customFormat="1" ht="30" customHeight="1" x14ac:dyDescent="0.2">
      <c r="A143" s="2" t="s">
        <v>521</v>
      </c>
      <c r="C143" s="132" t="s">
        <v>313</v>
      </c>
      <c r="D143" s="34" t="s">
        <v>314</v>
      </c>
      <c r="E143" s="35" t="s">
        <v>110</v>
      </c>
      <c r="F143" s="110">
        <v>40</v>
      </c>
      <c r="G143" s="110">
        <v>0</v>
      </c>
      <c r="H143" s="114"/>
      <c r="I143" s="110">
        <f t="shared" si="35"/>
        <v>40</v>
      </c>
      <c r="J143" s="36">
        <v>0.94</v>
      </c>
      <c r="K143" s="37">
        <f t="shared" si="36"/>
        <v>37.6</v>
      </c>
      <c r="L143" s="37"/>
      <c r="M143" s="37">
        <f t="shared" si="37"/>
        <v>0</v>
      </c>
      <c r="N143" s="38"/>
      <c r="O143" s="38">
        <f t="shared" si="55"/>
        <v>0</v>
      </c>
      <c r="P143" s="38">
        <f t="shared" si="56"/>
        <v>0</v>
      </c>
      <c r="Q143" s="38">
        <v>36</v>
      </c>
      <c r="R143" s="38">
        <f t="shared" si="38"/>
        <v>33.840000000000003</v>
      </c>
      <c r="S143" s="38">
        <f t="shared" si="39"/>
        <v>0</v>
      </c>
      <c r="T143" s="38"/>
      <c r="U143" s="38">
        <f t="shared" si="40"/>
        <v>0</v>
      </c>
      <c r="V143" s="38">
        <f t="shared" si="41"/>
        <v>0</v>
      </c>
      <c r="W143" s="38"/>
      <c r="X143" s="38">
        <f t="shared" si="42"/>
        <v>0</v>
      </c>
      <c r="Y143" s="38">
        <f t="shared" si="43"/>
        <v>0</v>
      </c>
      <c r="Z143" s="38"/>
      <c r="AA143" s="38">
        <f t="shared" si="44"/>
        <v>0</v>
      </c>
      <c r="AB143" s="38">
        <f t="shared" si="45"/>
        <v>0</v>
      </c>
      <c r="AC143" s="38"/>
      <c r="AD143" s="38">
        <f t="shared" si="46"/>
        <v>0</v>
      </c>
      <c r="AE143" s="38">
        <f t="shared" si="47"/>
        <v>0</v>
      </c>
      <c r="AF143" s="38">
        <f t="shared" si="48"/>
        <v>0</v>
      </c>
      <c r="AG143" s="38">
        <f t="shared" si="49"/>
        <v>0</v>
      </c>
      <c r="AH143" s="38">
        <f t="shared" si="50"/>
        <v>0</v>
      </c>
      <c r="AI143" s="39">
        <f t="shared" si="57"/>
        <v>36</v>
      </c>
      <c r="AJ143" s="39">
        <f t="shared" ca="1" si="51"/>
        <v>33.840000000000003</v>
      </c>
      <c r="AK143" s="40">
        <f t="shared" ca="1" si="52"/>
        <v>0</v>
      </c>
      <c r="AL143" s="113">
        <f t="shared" ref="AL143:AL206" si="59">I143-AI143</f>
        <v>4</v>
      </c>
      <c r="AM143" s="39">
        <f t="shared" ca="1" si="53"/>
        <v>3.76</v>
      </c>
      <c r="AN143" s="148">
        <f t="shared" ca="1" si="54"/>
        <v>0</v>
      </c>
      <c r="AO143" s="41"/>
      <c r="AP143" s="41"/>
      <c r="AQ143" s="43"/>
      <c r="AR143" s="44">
        <f t="shared" ref="AR143:AR206" si="60">INDEX($N$11:$AH$267,ROW()-9,MATCH($AR$11,$N$11:$AH$11,0))</f>
        <v>0</v>
      </c>
      <c r="AS143" s="45" t="str">
        <f t="shared" si="58"/>
        <v>NÃO MEDIDO</v>
      </c>
      <c r="AT143" s="46"/>
      <c r="AU143" s="47"/>
      <c r="AV143" s="48"/>
    </row>
    <row r="144" spans="1:48" s="2" customFormat="1" ht="30" customHeight="1" x14ac:dyDescent="0.2">
      <c r="A144" s="2" t="s">
        <v>521</v>
      </c>
      <c r="C144" s="132" t="s">
        <v>315</v>
      </c>
      <c r="D144" s="34" t="s">
        <v>316</v>
      </c>
      <c r="E144" s="35" t="s">
        <v>110</v>
      </c>
      <c r="F144" s="110">
        <v>35</v>
      </c>
      <c r="G144" s="110">
        <v>0</v>
      </c>
      <c r="H144" s="114"/>
      <c r="I144" s="110">
        <f t="shared" si="35"/>
        <v>35</v>
      </c>
      <c r="J144" s="36">
        <v>1.05</v>
      </c>
      <c r="K144" s="37">
        <f t="shared" si="36"/>
        <v>36.75</v>
      </c>
      <c r="L144" s="37"/>
      <c r="M144" s="37">
        <f t="shared" si="37"/>
        <v>0</v>
      </c>
      <c r="N144" s="38"/>
      <c r="O144" s="38">
        <f t="shared" si="55"/>
        <v>0</v>
      </c>
      <c r="P144" s="38">
        <f t="shared" si="56"/>
        <v>0</v>
      </c>
      <c r="Q144" s="38"/>
      <c r="R144" s="38">
        <f t="shared" si="38"/>
        <v>0</v>
      </c>
      <c r="S144" s="38">
        <f t="shared" si="39"/>
        <v>0</v>
      </c>
      <c r="T144" s="38"/>
      <c r="U144" s="38">
        <f t="shared" si="40"/>
        <v>0</v>
      </c>
      <c r="V144" s="38">
        <f t="shared" si="41"/>
        <v>0</v>
      </c>
      <c r="W144" s="38"/>
      <c r="X144" s="38">
        <f t="shared" si="42"/>
        <v>0</v>
      </c>
      <c r="Y144" s="38">
        <f t="shared" si="43"/>
        <v>0</v>
      </c>
      <c r="Z144" s="38"/>
      <c r="AA144" s="38">
        <f t="shared" si="44"/>
        <v>0</v>
      </c>
      <c r="AB144" s="38">
        <f t="shared" si="45"/>
        <v>0</v>
      </c>
      <c r="AC144" s="38"/>
      <c r="AD144" s="38">
        <f t="shared" si="46"/>
        <v>0</v>
      </c>
      <c r="AE144" s="38">
        <f t="shared" si="47"/>
        <v>0</v>
      </c>
      <c r="AF144" s="38">
        <f t="shared" si="48"/>
        <v>0</v>
      </c>
      <c r="AG144" s="38">
        <f t="shared" si="49"/>
        <v>0</v>
      </c>
      <c r="AH144" s="38">
        <f t="shared" si="50"/>
        <v>0</v>
      </c>
      <c r="AI144" s="39">
        <f t="shared" si="57"/>
        <v>0</v>
      </c>
      <c r="AJ144" s="39">
        <f t="shared" ca="1" si="51"/>
        <v>0</v>
      </c>
      <c r="AK144" s="40">
        <f t="shared" ca="1" si="52"/>
        <v>0</v>
      </c>
      <c r="AL144" s="113">
        <f t="shared" si="59"/>
        <v>35</v>
      </c>
      <c r="AM144" s="39">
        <f t="shared" ca="1" si="53"/>
        <v>36.75</v>
      </c>
      <c r="AN144" s="148">
        <f t="shared" ca="1" si="54"/>
        <v>0</v>
      </c>
      <c r="AO144" s="41"/>
      <c r="AP144" s="41"/>
      <c r="AQ144" s="43"/>
      <c r="AR144" s="44">
        <f t="shared" si="60"/>
        <v>0</v>
      </c>
      <c r="AS144" s="45" t="str">
        <f t="shared" si="58"/>
        <v>NÃO MEDIDO</v>
      </c>
      <c r="AT144" s="46"/>
      <c r="AU144" s="47"/>
      <c r="AV144" s="48"/>
    </row>
    <row r="145" spans="1:48" s="2" customFormat="1" ht="30" customHeight="1" x14ac:dyDescent="0.2">
      <c r="A145" s="2" t="s">
        <v>521</v>
      </c>
      <c r="C145" s="132" t="s">
        <v>196</v>
      </c>
      <c r="D145" s="34" t="s">
        <v>197</v>
      </c>
      <c r="E145" s="35" t="s">
        <v>110</v>
      </c>
      <c r="F145" s="110">
        <v>104</v>
      </c>
      <c r="G145" s="110">
        <v>0</v>
      </c>
      <c r="H145" s="114"/>
      <c r="I145" s="110">
        <f t="shared" ref="I145:I208" si="61">F145+G145+H145</f>
        <v>104</v>
      </c>
      <c r="J145" s="36">
        <v>4.12</v>
      </c>
      <c r="K145" s="37">
        <f t="shared" ref="K145:K208" si="62">ROUND(($F145*$J145),2)+ROUND(($G145*$J145),2)+ROUND(($H145*$J145),2)</f>
        <v>428.48</v>
      </c>
      <c r="L145" s="37"/>
      <c r="M145" s="37">
        <f t="shared" ref="M145:M208" si="63">ROUND(($F145*$L145),2)+ROUND(($G145*$L145),2)+ROUND(($H145*$L145),2)</f>
        <v>0</v>
      </c>
      <c r="N145" s="38"/>
      <c r="O145" s="38">
        <f t="shared" si="55"/>
        <v>0</v>
      </c>
      <c r="P145" s="38">
        <f t="shared" si="56"/>
        <v>0</v>
      </c>
      <c r="Q145" s="38">
        <v>48</v>
      </c>
      <c r="R145" s="38">
        <f t="shared" ref="R145:R211" si="64">ROUND(Q145*$J145,2)</f>
        <v>197.76</v>
      </c>
      <c r="S145" s="38">
        <f t="shared" ref="S145:S211" si="65">ROUND(Q145*$L145,2)</f>
        <v>0</v>
      </c>
      <c r="T145" s="38"/>
      <c r="U145" s="38">
        <f t="shared" ref="U145:U211" si="66">ROUND(T145*$J145,2)</f>
        <v>0</v>
      </c>
      <c r="V145" s="38">
        <f t="shared" ref="V145:V211" si="67">ROUND(T145*$L145,2)</f>
        <v>0</v>
      </c>
      <c r="W145" s="38"/>
      <c r="X145" s="38">
        <f t="shared" ref="X145:X208" si="68">ROUND(W145*$J145,2)</f>
        <v>0</v>
      </c>
      <c r="Y145" s="38">
        <f t="shared" ref="Y145:Y208" si="69">ROUND(W145*$L145,2)</f>
        <v>0</v>
      </c>
      <c r="Z145" s="38"/>
      <c r="AA145" s="38">
        <f t="shared" ref="AA145:AA211" si="70">ROUND(Z145*$J145,2)</f>
        <v>0</v>
      </c>
      <c r="AB145" s="38">
        <f t="shared" ref="AB145:AB211" si="71">ROUND(Z145*$L145,2)</f>
        <v>0</v>
      </c>
      <c r="AC145" s="38"/>
      <c r="AD145" s="38">
        <f t="shared" ref="AD145:AD208" si="72">ROUND(AC145*$J145,2)</f>
        <v>0</v>
      </c>
      <c r="AE145" s="38">
        <f t="shared" ref="AE145:AE208" si="73">ROUND(AC145*$L145,2)</f>
        <v>0</v>
      </c>
      <c r="AF145" s="38">
        <f t="shared" ref="AF145:AF208" si="74">ROUND(AD145*$L145,2)</f>
        <v>0</v>
      </c>
      <c r="AG145" s="38">
        <f t="shared" ref="AG145:AG208" si="75">ROUND(AE145*$L145,2)</f>
        <v>0</v>
      </c>
      <c r="AH145" s="38">
        <f t="shared" ref="AH145:AH208" si="76">ROUND(AF145*$L145,2)</f>
        <v>0</v>
      </c>
      <c r="AI145" s="39">
        <f t="shared" si="57"/>
        <v>48</v>
      </c>
      <c r="AJ145" s="39">
        <f t="shared" ref="AJ145:AJ208" ca="1" si="77">SUMIF($N$11:$AE$12,"COM DESCONTO",N145:AH145)</f>
        <v>197.76</v>
      </c>
      <c r="AK145" s="40">
        <f t="shared" ref="AK145:AK208" ca="1" si="78">SUMIF($N$11:$AE$12,"SEM DESCONTO",N145:AH145)</f>
        <v>0</v>
      </c>
      <c r="AL145" s="113">
        <f t="shared" si="59"/>
        <v>56</v>
      </c>
      <c r="AM145" s="39">
        <f t="shared" ref="AM145:AM208" ca="1" si="79">K145-AJ145</f>
        <v>230.72</v>
      </c>
      <c r="AN145" s="148">
        <f t="shared" ref="AN145:AN208" ca="1" si="80">M145-AK145</f>
        <v>0</v>
      </c>
      <c r="AO145" s="41"/>
      <c r="AP145" s="41"/>
      <c r="AQ145" s="43"/>
      <c r="AR145" s="44">
        <f t="shared" si="60"/>
        <v>0</v>
      </c>
      <c r="AS145" s="45" t="str">
        <f t="shared" si="58"/>
        <v>NÃO MEDIDO</v>
      </c>
      <c r="AT145" s="46"/>
      <c r="AU145" s="47"/>
      <c r="AV145" s="48"/>
    </row>
    <row r="146" spans="1:48" s="2" customFormat="1" ht="30" customHeight="1" x14ac:dyDescent="0.2">
      <c r="A146" s="2" t="s">
        <v>521</v>
      </c>
      <c r="C146" s="132" t="s">
        <v>317</v>
      </c>
      <c r="D146" s="34" t="s">
        <v>318</v>
      </c>
      <c r="E146" s="35" t="s">
        <v>110</v>
      </c>
      <c r="F146" s="110">
        <v>15</v>
      </c>
      <c r="G146" s="110">
        <v>0</v>
      </c>
      <c r="H146" s="114"/>
      <c r="I146" s="110">
        <f t="shared" si="61"/>
        <v>15</v>
      </c>
      <c r="J146" s="36">
        <v>5.33</v>
      </c>
      <c r="K146" s="37">
        <f t="shared" si="62"/>
        <v>79.95</v>
      </c>
      <c r="L146" s="37"/>
      <c r="M146" s="37">
        <f t="shared" si="63"/>
        <v>0</v>
      </c>
      <c r="N146" s="38"/>
      <c r="O146" s="38">
        <f t="shared" ref="O146:O212" si="81">ROUND(N146*$J146,2)</f>
        <v>0</v>
      </c>
      <c r="P146" s="38">
        <f t="shared" ref="P146:P212" si="82">ROUND(N146*$L146,2)</f>
        <v>0</v>
      </c>
      <c r="Q146" s="38">
        <v>2</v>
      </c>
      <c r="R146" s="38">
        <f t="shared" si="64"/>
        <v>10.66</v>
      </c>
      <c r="S146" s="38">
        <f t="shared" si="65"/>
        <v>0</v>
      </c>
      <c r="T146" s="38"/>
      <c r="U146" s="38">
        <f t="shared" si="66"/>
        <v>0</v>
      </c>
      <c r="V146" s="38">
        <f t="shared" si="67"/>
        <v>0</v>
      </c>
      <c r="W146" s="38"/>
      <c r="X146" s="38">
        <f t="shared" si="68"/>
        <v>0</v>
      </c>
      <c r="Y146" s="38">
        <f t="shared" si="69"/>
        <v>0</v>
      </c>
      <c r="Z146" s="38"/>
      <c r="AA146" s="38">
        <f t="shared" si="70"/>
        <v>0</v>
      </c>
      <c r="AB146" s="38">
        <f t="shared" si="71"/>
        <v>0</v>
      </c>
      <c r="AC146" s="38"/>
      <c r="AD146" s="38">
        <f t="shared" si="72"/>
        <v>0</v>
      </c>
      <c r="AE146" s="38">
        <f t="shared" si="73"/>
        <v>0</v>
      </c>
      <c r="AF146" s="38">
        <f t="shared" si="74"/>
        <v>0</v>
      </c>
      <c r="AG146" s="38">
        <f t="shared" si="75"/>
        <v>0</v>
      </c>
      <c r="AH146" s="38">
        <f t="shared" si="76"/>
        <v>0</v>
      </c>
      <c r="AI146" s="39">
        <f t="shared" si="57"/>
        <v>2</v>
      </c>
      <c r="AJ146" s="39">
        <f t="shared" ca="1" si="77"/>
        <v>10.66</v>
      </c>
      <c r="AK146" s="40">
        <f t="shared" ca="1" si="78"/>
        <v>0</v>
      </c>
      <c r="AL146" s="113">
        <f t="shared" si="59"/>
        <v>13</v>
      </c>
      <c r="AM146" s="39">
        <f t="shared" ca="1" si="79"/>
        <v>69.290000000000006</v>
      </c>
      <c r="AN146" s="148">
        <f t="shared" ca="1" si="80"/>
        <v>0</v>
      </c>
      <c r="AO146" s="41"/>
      <c r="AP146" s="41"/>
      <c r="AQ146" s="43"/>
      <c r="AR146" s="44">
        <f t="shared" si="60"/>
        <v>0</v>
      </c>
      <c r="AS146" s="45" t="str">
        <f t="shared" si="58"/>
        <v>NÃO MEDIDO</v>
      </c>
      <c r="AT146" s="46"/>
      <c r="AU146" s="47"/>
      <c r="AV146" s="48"/>
    </row>
    <row r="147" spans="1:48" s="2" customFormat="1" ht="30" customHeight="1" x14ac:dyDescent="0.2">
      <c r="A147" s="2" t="s">
        <v>521</v>
      </c>
      <c r="C147" s="132" t="s">
        <v>319</v>
      </c>
      <c r="D147" s="34" t="s">
        <v>320</v>
      </c>
      <c r="E147" s="35" t="s">
        <v>110</v>
      </c>
      <c r="F147" s="110">
        <v>6</v>
      </c>
      <c r="G147" s="110">
        <v>0</v>
      </c>
      <c r="H147" s="114"/>
      <c r="I147" s="110">
        <f t="shared" si="61"/>
        <v>6</v>
      </c>
      <c r="J147" s="36">
        <v>7.78</v>
      </c>
      <c r="K147" s="37">
        <f t="shared" si="62"/>
        <v>46.68</v>
      </c>
      <c r="L147" s="37"/>
      <c r="M147" s="37">
        <f t="shared" si="63"/>
        <v>0</v>
      </c>
      <c r="N147" s="38"/>
      <c r="O147" s="38">
        <f t="shared" si="81"/>
        <v>0</v>
      </c>
      <c r="P147" s="38">
        <f t="shared" si="82"/>
        <v>0</v>
      </c>
      <c r="Q147" s="38">
        <v>4</v>
      </c>
      <c r="R147" s="38">
        <f t="shared" si="64"/>
        <v>31.12</v>
      </c>
      <c r="S147" s="38">
        <f t="shared" si="65"/>
        <v>0</v>
      </c>
      <c r="T147" s="38"/>
      <c r="U147" s="38">
        <f t="shared" si="66"/>
        <v>0</v>
      </c>
      <c r="V147" s="38">
        <f t="shared" si="67"/>
        <v>0</v>
      </c>
      <c r="W147" s="38"/>
      <c r="X147" s="38">
        <f t="shared" si="68"/>
        <v>0</v>
      </c>
      <c r="Y147" s="38">
        <f t="shared" si="69"/>
        <v>0</v>
      </c>
      <c r="Z147" s="38"/>
      <c r="AA147" s="38">
        <f t="shared" si="70"/>
        <v>0</v>
      </c>
      <c r="AB147" s="38">
        <f t="shared" si="71"/>
        <v>0</v>
      </c>
      <c r="AC147" s="38"/>
      <c r="AD147" s="38">
        <f t="shared" si="72"/>
        <v>0</v>
      </c>
      <c r="AE147" s="38">
        <f t="shared" si="73"/>
        <v>0</v>
      </c>
      <c r="AF147" s="38">
        <f t="shared" si="74"/>
        <v>0</v>
      </c>
      <c r="AG147" s="38">
        <f t="shared" si="75"/>
        <v>0</v>
      </c>
      <c r="AH147" s="38">
        <f t="shared" si="76"/>
        <v>0</v>
      </c>
      <c r="AI147" s="39">
        <f t="shared" si="57"/>
        <v>4</v>
      </c>
      <c r="AJ147" s="39">
        <f t="shared" ca="1" si="77"/>
        <v>31.12</v>
      </c>
      <c r="AK147" s="40">
        <f t="shared" ca="1" si="78"/>
        <v>0</v>
      </c>
      <c r="AL147" s="113">
        <f t="shared" si="59"/>
        <v>2</v>
      </c>
      <c r="AM147" s="39">
        <f t="shared" ca="1" si="79"/>
        <v>15.56</v>
      </c>
      <c r="AN147" s="148">
        <f t="shared" ca="1" si="80"/>
        <v>0</v>
      </c>
      <c r="AO147" s="41"/>
      <c r="AP147" s="41"/>
      <c r="AQ147" s="43"/>
      <c r="AR147" s="44">
        <f t="shared" si="60"/>
        <v>0</v>
      </c>
      <c r="AS147" s="45" t="str">
        <f t="shared" si="58"/>
        <v>NÃO MEDIDO</v>
      </c>
      <c r="AT147" s="46"/>
      <c r="AU147" s="47"/>
      <c r="AV147" s="48"/>
    </row>
    <row r="148" spans="1:48" s="2" customFormat="1" ht="30" customHeight="1" x14ac:dyDescent="0.2">
      <c r="A148" s="2" t="s">
        <v>521</v>
      </c>
      <c r="C148" s="132" t="s">
        <v>321</v>
      </c>
      <c r="D148" s="34" t="s">
        <v>322</v>
      </c>
      <c r="E148" s="35" t="s">
        <v>110</v>
      </c>
      <c r="F148" s="110">
        <v>12</v>
      </c>
      <c r="G148" s="110">
        <v>0</v>
      </c>
      <c r="H148" s="114"/>
      <c r="I148" s="110">
        <f t="shared" si="61"/>
        <v>12</v>
      </c>
      <c r="J148" s="36">
        <v>8.4499999999999993</v>
      </c>
      <c r="K148" s="37">
        <f t="shared" si="62"/>
        <v>101.4</v>
      </c>
      <c r="L148" s="37"/>
      <c r="M148" s="37">
        <f t="shared" si="63"/>
        <v>0</v>
      </c>
      <c r="N148" s="38"/>
      <c r="O148" s="38">
        <f t="shared" si="81"/>
        <v>0</v>
      </c>
      <c r="P148" s="38">
        <f t="shared" si="82"/>
        <v>0</v>
      </c>
      <c r="Q148" s="38">
        <v>12</v>
      </c>
      <c r="R148" s="38">
        <f t="shared" si="64"/>
        <v>101.4</v>
      </c>
      <c r="S148" s="38">
        <f t="shared" si="65"/>
        <v>0</v>
      </c>
      <c r="T148" s="38"/>
      <c r="U148" s="38">
        <f t="shared" si="66"/>
        <v>0</v>
      </c>
      <c r="V148" s="38">
        <f t="shared" si="67"/>
        <v>0</v>
      </c>
      <c r="W148" s="38"/>
      <c r="X148" s="38">
        <f t="shared" si="68"/>
        <v>0</v>
      </c>
      <c r="Y148" s="38">
        <f t="shared" si="69"/>
        <v>0</v>
      </c>
      <c r="Z148" s="38"/>
      <c r="AA148" s="38">
        <f t="shared" si="70"/>
        <v>0</v>
      </c>
      <c r="AB148" s="38">
        <f t="shared" si="71"/>
        <v>0</v>
      </c>
      <c r="AC148" s="38"/>
      <c r="AD148" s="38">
        <f t="shared" si="72"/>
        <v>0</v>
      </c>
      <c r="AE148" s="38">
        <f t="shared" si="73"/>
        <v>0</v>
      </c>
      <c r="AF148" s="38">
        <f t="shared" si="74"/>
        <v>0</v>
      </c>
      <c r="AG148" s="38">
        <f t="shared" si="75"/>
        <v>0</v>
      </c>
      <c r="AH148" s="38">
        <f t="shared" si="76"/>
        <v>0</v>
      </c>
      <c r="AI148" s="39">
        <f t="shared" si="57"/>
        <v>12</v>
      </c>
      <c r="AJ148" s="39">
        <f t="shared" ca="1" si="77"/>
        <v>101.4</v>
      </c>
      <c r="AK148" s="40">
        <f t="shared" ca="1" si="78"/>
        <v>0</v>
      </c>
      <c r="AL148" s="113">
        <f t="shared" si="59"/>
        <v>0</v>
      </c>
      <c r="AM148" s="39">
        <f t="shared" ca="1" si="79"/>
        <v>0</v>
      </c>
      <c r="AN148" s="148">
        <f t="shared" ca="1" si="80"/>
        <v>0</v>
      </c>
      <c r="AO148" s="41"/>
      <c r="AP148" s="41"/>
      <c r="AQ148" s="43"/>
      <c r="AR148" s="44">
        <f t="shared" si="60"/>
        <v>0</v>
      </c>
      <c r="AS148" s="45" t="str">
        <f t="shared" si="58"/>
        <v>NÃO MEDIDO</v>
      </c>
      <c r="AT148" s="46"/>
      <c r="AU148" s="47"/>
      <c r="AV148" s="48"/>
    </row>
    <row r="149" spans="1:48" s="2" customFormat="1" ht="59.25" customHeight="1" x14ac:dyDescent="0.2">
      <c r="A149" s="2" t="s">
        <v>521</v>
      </c>
      <c r="C149" s="132" t="s">
        <v>323</v>
      </c>
      <c r="D149" s="34" t="s">
        <v>324</v>
      </c>
      <c r="E149" s="35" t="s">
        <v>110</v>
      </c>
      <c r="F149" s="110">
        <v>1</v>
      </c>
      <c r="G149" s="110">
        <v>0</v>
      </c>
      <c r="H149" s="114"/>
      <c r="I149" s="110">
        <f t="shared" si="61"/>
        <v>1</v>
      </c>
      <c r="J149" s="36">
        <v>10917.36</v>
      </c>
      <c r="K149" s="37">
        <f t="shared" si="62"/>
        <v>10917.36</v>
      </c>
      <c r="L149" s="37"/>
      <c r="M149" s="37">
        <f t="shared" si="63"/>
        <v>0</v>
      </c>
      <c r="N149" s="38"/>
      <c r="O149" s="38">
        <f t="shared" si="81"/>
        <v>0</v>
      </c>
      <c r="P149" s="38">
        <f t="shared" si="82"/>
        <v>0</v>
      </c>
      <c r="Q149" s="38">
        <v>1</v>
      </c>
      <c r="R149" s="38">
        <f t="shared" si="64"/>
        <v>10917.36</v>
      </c>
      <c r="S149" s="38">
        <f t="shared" si="65"/>
        <v>0</v>
      </c>
      <c r="T149" s="38"/>
      <c r="U149" s="38">
        <f t="shared" si="66"/>
        <v>0</v>
      </c>
      <c r="V149" s="38">
        <f t="shared" si="67"/>
        <v>0</v>
      </c>
      <c r="W149" s="38"/>
      <c r="X149" s="38">
        <f t="shared" si="68"/>
        <v>0</v>
      </c>
      <c r="Y149" s="38">
        <f t="shared" si="69"/>
        <v>0</v>
      </c>
      <c r="Z149" s="38"/>
      <c r="AA149" s="38">
        <f t="shared" si="70"/>
        <v>0</v>
      </c>
      <c r="AB149" s="38">
        <f t="shared" si="71"/>
        <v>0</v>
      </c>
      <c r="AC149" s="38"/>
      <c r="AD149" s="38">
        <f t="shared" si="72"/>
        <v>0</v>
      </c>
      <c r="AE149" s="38">
        <f t="shared" si="73"/>
        <v>0</v>
      </c>
      <c r="AF149" s="38">
        <f t="shared" si="74"/>
        <v>0</v>
      </c>
      <c r="AG149" s="38">
        <f t="shared" si="75"/>
        <v>0</v>
      </c>
      <c r="AH149" s="38">
        <f t="shared" si="76"/>
        <v>0</v>
      </c>
      <c r="AI149" s="39">
        <f t="shared" si="57"/>
        <v>1</v>
      </c>
      <c r="AJ149" s="39">
        <f t="shared" ca="1" si="77"/>
        <v>10917.36</v>
      </c>
      <c r="AK149" s="40">
        <f t="shared" ca="1" si="78"/>
        <v>0</v>
      </c>
      <c r="AL149" s="113">
        <f t="shared" si="59"/>
        <v>0</v>
      </c>
      <c r="AM149" s="39">
        <f t="shared" ca="1" si="79"/>
        <v>0</v>
      </c>
      <c r="AN149" s="148">
        <f t="shared" ca="1" si="80"/>
        <v>0</v>
      </c>
      <c r="AO149" s="41"/>
      <c r="AP149" s="41"/>
      <c r="AQ149" s="43"/>
      <c r="AR149" s="44">
        <f t="shared" si="60"/>
        <v>0</v>
      </c>
      <c r="AS149" s="45" t="str">
        <f t="shared" si="58"/>
        <v>NÃO MEDIDO</v>
      </c>
      <c r="AT149" s="46"/>
      <c r="AU149" s="47"/>
      <c r="AV149" s="48"/>
    </row>
    <row r="150" spans="1:48" s="2" customFormat="1" ht="30" customHeight="1" x14ac:dyDescent="0.2">
      <c r="A150" s="1" t="s">
        <v>522</v>
      </c>
      <c r="B150" s="1"/>
      <c r="C150" s="132">
        <v>20900</v>
      </c>
      <c r="D150" s="34" t="s">
        <v>325</v>
      </c>
      <c r="E150" s="35"/>
      <c r="F150" s="110"/>
      <c r="G150" s="110">
        <v>0</v>
      </c>
      <c r="H150" s="114"/>
      <c r="I150" s="110">
        <f t="shared" si="61"/>
        <v>0</v>
      </c>
      <c r="J150" s="36"/>
      <c r="K150" s="37">
        <f t="shared" si="62"/>
        <v>0</v>
      </c>
      <c r="L150" s="37"/>
      <c r="M150" s="37">
        <f t="shared" si="63"/>
        <v>0</v>
      </c>
      <c r="N150" s="38"/>
      <c r="O150" s="38">
        <f t="shared" si="81"/>
        <v>0</v>
      </c>
      <c r="P150" s="38">
        <f t="shared" si="82"/>
        <v>0</v>
      </c>
      <c r="Q150" s="38"/>
      <c r="R150" s="38">
        <f t="shared" si="64"/>
        <v>0</v>
      </c>
      <c r="S150" s="38">
        <f t="shared" si="65"/>
        <v>0</v>
      </c>
      <c r="T150" s="38"/>
      <c r="U150" s="38">
        <f t="shared" si="66"/>
        <v>0</v>
      </c>
      <c r="V150" s="38">
        <f t="shared" si="67"/>
        <v>0</v>
      </c>
      <c r="W150" s="38"/>
      <c r="X150" s="38">
        <f t="shared" si="68"/>
        <v>0</v>
      </c>
      <c r="Y150" s="38">
        <f t="shared" si="69"/>
        <v>0</v>
      </c>
      <c r="Z150" s="38"/>
      <c r="AA150" s="38">
        <f t="shared" si="70"/>
        <v>0</v>
      </c>
      <c r="AB150" s="38">
        <f t="shared" si="71"/>
        <v>0</v>
      </c>
      <c r="AC150" s="38"/>
      <c r="AD150" s="38">
        <f t="shared" si="72"/>
        <v>0</v>
      </c>
      <c r="AE150" s="38">
        <f t="shared" si="73"/>
        <v>0</v>
      </c>
      <c r="AF150" s="38">
        <f t="shared" si="74"/>
        <v>0</v>
      </c>
      <c r="AG150" s="38">
        <f t="shared" si="75"/>
        <v>0</v>
      </c>
      <c r="AH150" s="38">
        <f t="shared" si="76"/>
        <v>0</v>
      </c>
      <c r="AI150" s="39">
        <f t="shared" ref="AI150:AI213" si="83">SUMIF($N$10:$AH$10,"QUANTIDADE",N150:AH150)</f>
        <v>0</v>
      </c>
      <c r="AJ150" s="39">
        <f t="shared" ca="1" si="77"/>
        <v>0</v>
      </c>
      <c r="AK150" s="40">
        <f t="shared" ca="1" si="78"/>
        <v>0</v>
      </c>
      <c r="AL150" s="113">
        <f t="shared" si="59"/>
        <v>0</v>
      </c>
      <c r="AM150" s="39">
        <f t="shared" ca="1" si="79"/>
        <v>0</v>
      </c>
      <c r="AN150" s="148">
        <f t="shared" ca="1" si="80"/>
        <v>0</v>
      </c>
      <c r="AO150" s="41"/>
      <c r="AP150" s="41"/>
      <c r="AQ150" s="43"/>
      <c r="AR150" s="44">
        <f t="shared" si="60"/>
        <v>0.4</v>
      </c>
      <c r="AS150" s="45" t="str">
        <f>IF(COUNTIF(AS151:AS167,"MEDIDO")&gt;0,"MEDIDO","NÃO MEDIDO")</f>
        <v>MEDIDO</v>
      </c>
      <c r="AT150" s="46"/>
      <c r="AU150" s="47"/>
      <c r="AV150" s="48"/>
    </row>
    <row r="151" spans="1:48" s="2" customFormat="1" ht="61.5" customHeight="1" x14ac:dyDescent="0.2">
      <c r="A151" s="2" t="s">
        <v>521</v>
      </c>
      <c r="C151" s="132" t="s">
        <v>326</v>
      </c>
      <c r="D151" s="34" t="s">
        <v>327</v>
      </c>
      <c r="E151" s="35" t="s">
        <v>328</v>
      </c>
      <c r="F151" s="110">
        <v>5</v>
      </c>
      <c r="G151" s="110">
        <v>1</v>
      </c>
      <c r="H151" s="114"/>
      <c r="I151" s="110">
        <f t="shared" si="61"/>
        <v>6</v>
      </c>
      <c r="J151" s="36">
        <v>885.97</v>
      </c>
      <c r="K151" s="37">
        <f t="shared" si="62"/>
        <v>5315.82</v>
      </c>
      <c r="L151" s="37"/>
      <c r="M151" s="37">
        <f t="shared" si="63"/>
        <v>0</v>
      </c>
      <c r="N151" s="38">
        <v>0.46</v>
      </c>
      <c r="O151" s="38">
        <f t="shared" si="81"/>
        <v>407.55</v>
      </c>
      <c r="P151" s="38">
        <f t="shared" si="82"/>
        <v>0</v>
      </c>
      <c r="Q151" s="38">
        <v>1</v>
      </c>
      <c r="R151" s="38">
        <f t="shared" si="64"/>
        <v>885.97</v>
      </c>
      <c r="S151" s="38">
        <f t="shared" si="65"/>
        <v>0</v>
      </c>
      <c r="T151" s="38">
        <v>1</v>
      </c>
      <c r="U151" s="38">
        <f t="shared" si="66"/>
        <v>885.97</v>
      </c>
      <c r="V151" s="38">
        <f t="shared" si="67"/>
        <v>0</v>
      </c>
      <c r="W151" s="38">
        <v>1</v>
      </c>
      <c r="X151" s="38">
        <f t="shared" si="68"/>
        <v>885.97</v>
      </c>
      <c r="Y151" s="38">
        <f t="shared" si="69"/>
        <v>0</v>
      </c>
      <c r="Z151" s="38">
        <v>1</v>
      </c>
      <c r="AA151" s="38">
        <f t="shared" si="70"/>
        <v>885.97</v>
      </c>
      <c r="AB151" s="38">
        <f t="shared" si="71"/>
        <v>0</v>
      </c>
      <c r="AC151" s="38">
        <v>0.4</v>
      </c>
      <c r="AD151" s="38">
        <f t="shared" si="72"/>
        <v>354.39</v>
      </c>
      <c r="AE151" s="38">
        <f t="shared" si="73"/>
        <v>0</v>
      </c>
      <c r="AF151" s="38">
        <f t="shared" si="74"/>
        <v>0</v>
      </c>
      <c r="AG151" s="38">
        <f t="shared" si="75"/>
        <v>0</v>
      </c>
      <c r="AH151" s="38">
        <f t="shared" si="76"/>
        <v>0</v>
      </c>
      <c r="AI151" s="39">
        <f t="shared" si="83"/>
        <v>4.8600000000000003</v>
      </c>
      <c r="AJ151" s="39">
        <f t="shared" ca="1" si="77"/>
        <v>4305.82</v>
      </c>
      <c r="AK151" s="40">
        <f t="shared" ca="1" si="78"/>
        <v>0</v>
      </c>
      <c r="AL151" s="113">
        <f t="shared" si="59"/>
        <v>1.1399999999999999</v>
      </c>
      <c r="AM151" s="39">
        <f t="shared" ca="1" si="79"/>
        <v>1010</v>
      </c>
      <c r="AN151" s="148">
        <f t="shared" ca="1" si="80"/>
        <v>0</v>
      </c>
      <c r="AO151" s="41"/>
      <c r="AP151" s="41"/>
      <c r="AQ151" s="43"/>
      <c r="AR151" s="44">
        <f t="shared" si="60"/>
        <v>0.4</v>
      </c>
      <c r="AS151" s="45" t="str">
        <f t="shared" si="58"/>
        <v>MEDIDO</v>
      </c>
      <c r="AT151" s="46"/>
      <c r="AU151" s="47"/>
      <c r="AV151" s="48"/>
    </row>
    <row r="152" spans="1:48" s="2" customFormat="1" ht="66.75" customHeight="1" x14ac:dyDescent="0.2">
      <c r="A152" s="2" t="s">
        <v>521</v>
      </c>
      <c r="C152" s="132" t="s">
        <v>329</v>
      </c>
      <c r="D152" s="34" t="s">
        <v>330</v>
      </c>
      <c r="E152" s="35" t="s">
        <v>328</v>
      </c>
      <c r="F152" s="110">
        <v>5</v>
      </c>
      <c r="G152" s="110">
        <v>1</v>
      </c>
      <c r="H152" s="114"/>
      <c r="I152" s="110">
        <f t="shared" si="61"/>
        <v>6</v>
      </c>
      <c r="J152" s="36">
        <v>1434.22</v>
      </c>
      <c r="K152" s="37">
        <f t="shared" si="62"/>
        <v>8605.32</v>
      </c>
      <c r="L152" s="37"/>
      <c r="M152" s="37">
        <f t="shared" si="63"/>
        <v>0</v>
      </c>
      <c r="N152" s="38">
        <v>0.27</v>
      </c>
      <c r="O152" s="38">
        <f t="shared" si="81"/>
        <v>387.24</v>
      </c>
      <c r="P152" s="38">
        <f t="shared" si="82"/>
        <v>0</v>
      </c>
      <c r="Q152" s="38">
        <v>1</v>
      </c>
      <c r="R152" s="38">
        <f t="shared" si="64"/>
        <v>1434.22</v>
      </c>
      <c r="S152" s="38">
        <f t="shared" si="65"/>
        <v>0</v>
      </c>
      <c r="T152" s="38">
        <v>1</v>
      </c>
      <c r="U152" s="38">
        <f t="shared" si="66"/>
        <v>1434.22</v>
      </c>
      <c r="V152" s="38">
        <f t="shared" si="67"/>
        <v>0</v>
      </c>
      <c r="W152" s="38">
        <v>1</v>
      </c>
      <c r="X152" s="38">
        <f t="shared" si="68"/>
        <v>1434.22</v>
      </c>
      <c r="Y152" s="38">
        <f t="shared" si="69"/>
        <v>0</v>
      </c>
      <c r="Z152" s="38">
        <v>1</v>
      </c>
      <c r="AA152" s="38">
        <f t="shared" si="70"/>
        <v>1434.22</v>
      </c>
      <c r="AB152" s="38">
        <f t="shared" si="71"/>
        <v>0</v>
      </c>
      <c r="AC152" s="38">
        <v>0.4</v>
      </c>
      <c r="AD152" s="38">
        <f t="shared" si="72"/>
        <v>573.69000000000005</v>
      </c>
      <c r="AE152" s="38">
        <f t="shared" si="73"/>
        <v>0</v>
      </c>
      <c r="AF152" s="38">
        <f t="shared" si="74"/>
        <v>0</v>
      </c>
      <c r="AG152" s="38">
        <f t="shared" si="75"/>
        <v>0</v>
      </c>
      <c r="AH152" s="38">
        <f t="shared" si="76"/>
        <v>0</v>
      </c>
      <c r="AI152" s="39">
        <f t="shared" si="83"/>
        <v>4.67</v>
      </c>
      <c r="AJ152" s="39">
        <f t="shared" ca="1" si="77"/>
        <v>6697.81</v>
      </c>
      <c r="AK152" s="40">
        <f t="shared" ca="1" si="78"/>
        <v>0</v>
      </c>
      <c r="AL152" s="113">
        <f t="shared" si="59"/>
        <v>1.33</v>
      </c>
      <c r="AM152" s="39">
        <f t="shared" ca="1" si="79"/>
        <v>1907.51</v>
      </c>
      <c r="AN152" s="148">
        <f t="shared" ca="1" si="80"/>
        <v>0</v>
      </c>
      <c r="AO152" s="41"/>
      <c r="AP152" s="41"/>
      <c r="AQ152" s="43"/>
      <c r="AR152" s="44">
        <f t="shared" si="60"/>
        <v>3</v>
      </c>
      <c r="AS152" s="45" t="str">
        <f t="shared" si="58"/>
        <v>MEDIDO</v>
      </c>
      <c r="AT152" s="46"/>
      <c r="AU152" s="47"/>
      <c r="AV152" s="48"/>
    </row>
    <row r="153" spans="1:48" s="2" customFormat="1" ht="30" customHeight="1" x14ac:dyDescent="0.2">
      <c r="A153" s="2" t="s">
        <v>521</v>
      </c>
      <c r="C153" s="132" t="s">
        <v>331</v>
      </c>
      <c r="D153" s="34" t="s">
        <v>332</v>
      </c>
      <c r="E153" s="35" t="s">
        <v>110</v>
      </c>
      <c r="F153" s="110">
        <v>6</v>
      </c>
      <c r="G153" s="110">
        <v>0</v>
      </c>
      <c r="H153" s="114"/>
      <c r="I153" s="110">
        <f t="shared" si="61"/>
        <v>6</v>
      </c>
      <c r="J153" s="36">
        <v>73.63</v>
      </c>
      <c r="K153" s="37">
        <f t="shared" si="62"/>
        <v>441.78</v>
      </c>
      <c r="L153" s="37"/>
      <c r="M153" s="37">
        <f t="shared" si="63"/>
        <v>0</v>
      </c>
      <c r="N153" s="38">
        <v>3</v>
      </c>
      <c r="O153" s="38">
        <f t="shared" si="81"/>
        <v>220.89</v>
      </c>
      <c r="P153" s="38">
        <f t="shared" si="82"/>
        <v>0</v>
      </c>
      <c r="Q153" s="38"/>
      <c r="R153" s="38">
        <f t="shared" si="64"/>
        <v>0</v>
      </c>
      <c r="S153" s="38">
        <f t="shared" si="65"/>
        <v>0</v>
      </c>
      <c r="T153" s="38"/>
      <c r="U153" s="38">
        <f t="shared" si="66"/>
        <v>0</v>
      </c>
      <c r="V153" s="38">
        <f t="shared" si="67"/>
        <v>0</v>
      </c>
      <c r="W153" s="38"/>
      <c r="X153" s="38">
        <f t="shared" si="68"/>
        <v>0</v>
      </c>
      <c r="Y153" s="38">
        <f t="shared" si="69"/>
        <v>0</v>
      </c>
      <c r="Z153" s="38"/>
      <c r="AA153" s="38">
        <f t="shared" si="70"/>
        <v>0</v>
      </c>
      <c r="AB153" s="38">
        <f t="shared" si="71"/>
        <v>0</v>
      </c>
      <c r="AC153" s="38">
        <v>3</v>
      </c>
      <c r="AD153" s="38">
        <f t="shared" si="72"/>
        <v>220.89</v>
      </c>
      <c r="AE153" s="38">
        <f t="shared" si="73"/>
        <v>0</v>
      </c>
      <c r="AF153" s="38">
        <f t="shared" si="74"/>
        <v>0</v>
      </c>
      <c r="AG153" s="38">
        <f t="shared" si="75"/>
        <v>0</v>
      </c>
      <c r="AH153" s="38">
        <f t="shared" si="76"/>
        <v>0</v>
      </c>
      <c r="AI153" s="39">
        <f t="shared" si="83"/>
        <v>6</v>
      </c>
      <c r="AJ153" s="39">
        <f t="shared" ca="1" si="77"/>
        <v>441.78</v>
      </c>
      <c r="AK153" s="40">
        <f t="shared" ca="1" si="78"/>
        <v>0</v>
      </c>
      <c r="AL153" s="113">
        <f t="shared" si="59"/>
        <v>0</v>
      </c>
      <c r="AM153" s="39">
        <f t="shared" ca="1" si="79"/>
        <v>0</v>
      </c>
      <c r="AN153" s="148">
        <f t="shared" ca="1" si="80"/>
        <v>0</v>
      </c>
      <c r="AO153" s="41"/>
      <c r="AP153" s="41"/>
      <c r="AQ153" s="43"/>
      <c r="AR153" s="44">
        <f t="shared" si="60"/>
        <v>3</v>
      </c>
      <c r="AS153" s="45" t="str">
        <f t="shared" si="58"/>
        <v>MEDIDO</v>
      </c>
      <c r="AT153" s="46"/>
      <c r="AU153" s="47"/>
      <c r="AV153" s="48"/>
    </row>
    <row r="154" spans="1:48" s="2" customFormat="1" ht="30" customHeight="1" x14ac:dyDescent="0.2">
      <c r="A154" s="2" t="s">
        <v>521</v>
      </c>
      <c r="C154" s="132" t="s">
        <v>333</v>
      </c>
      <c r="D154" s="34" t="s">
        <v>334</v>
      </c>
      <c r="E154" s="35" t="s">
        <v>110</v>
      </c>
      <c r="F154" s="110">
        <v>6</v>
      </c>
      <c r="G154" s="110">
        <v>0</v>
      </c>
      <c r="H154" s="114"/>
      <c r="I154" s="110">
        <f t="shared" si="61"/>
        <v>6</v>
      </c>
      <c r="J154" s="36">
        <v>1842.12</v>
      </c>
      <c r="K154" s="37">
        <f t="shared" si="62"/>
        <v>11052.72</v>
      </c>
      <c r="L154" s="37"/>
      <c r="M154" s="37">
        <f t="shared" si="63"/>
        <v>0</v>
      </c>
      <c r="N154" s="38">
        <v>3</v>
      </c>
      <c r="O154" s="38">
        <f t="shared" si="81"/>
        <v>5526.36</v>
      </c>
      <c r="P154" s="38">
        <f t="shared" si="82"/>
        <v>0</v>
      </c>
      <c r="Q154" s="38"/>
      <c r="R154" s="38">
        <f t="shared" si="64"/>
        <v>0</v>
      </c>
      <c r="S154" s="38">
        <f t="shared" si="65"/>
        <v>0</v>
      </c>
      <c r="T154" s="38"/>
      <c r="U154" s="38">
        <f t="shared" si="66"/>
        <v>0</v>
      </c>
      <c r="V154" s="38">
        <f t="shared" si="67"/>
        <v>0</v>
      </c>
      <c r="W154" s="38"/>
      <c r="X154" s="38">
        <f t="shared" si="68"/>
        <v>0</v>
      </c>
      <c r="Y154" s="38">
        <f t="shared" si="69"/>
        <v>0</v>
      </c>
      <c r="Z154" s="38"/>
      <c r="AA154" s="38">
        <f t="shared" si="70"/>
        <v>0</v>
      </c>
      <c r="AB154" s="38">
        <f t="shared" si="71"/>
        <v>0</v>
      </c>
      <c r="AC154" s="38">
        <v>3</v>
      </c>
      <c r="AD154" s="38">
        <f t="shared" si="72"/>
        <v>5526.36</v>
      </c>
      <c r="AE154" s="38">
        <f t="shared" si="73"/>
        <v>0</v>
      </c>
      <c r="AF154" s="38">
        <f t="shared" si="74"/>
        <v>0</v>
      </c>
      <c r="AG154" s="38">
        <f t="shared" si="75"/>
        <v>0</v>
      </c>
      <c r="AH154" s="38">
        <f t="shared" si="76"/>
        <v>0</v>
      </c>
      <c r="AI154" s="39">
        <f t="shared" si="83"/>
        <v>6</v>
      </c>
      <c r="AJ154" s="39">
        <f t="shared" ca="1" si="77"/>
        <v>11052.72</v>
      </c>
      <c r="AK154" s="40">
        <f t="shared" ca="1" si="78"/>
        <v>0</v>
      </c>
      <c r="AL154" s="113">
        <f t="shared" si="59"/>
        <v>0</v>
      </c>
      <c r="AM154" s="39">
        <f t="shared" ca="1" si="79"/>
        <v>0</v>
      </c>
      <c r="AN154" s="148">
        <f t="shared" ca="1" si="80"/>
        <v>0</v>
      </c>
      <c r="AO154" s="41"/>
      <c r="AP154" s="41"/>
      <c r="AQ154" s="43"/>
      <c r="AR154" s="44">
        <f t="shared" si="60"/>
        <v>0.4</v>
      </c>
      <c r="AS154" s="45" t="str">
        <f t="shared" si="58"/>
        <v>MEDIDO</v>
      </c>
      <c r="AT154" s="46"/>
      <c r="AU154" s="47"/>
      <c r="AV154" s="48"/>
    </row>
    <row r="155" spans="1:48" s="2" customFormat="1" ht="60" customHeight="1" x14ac:dyDescent="0.2">
      <c r="A155" s="2" t="s">
        <v>521</v>
      </c>
      <c r="C155" s="132" t="s">
        <v>335</v>
      </c>
      <c r="D155" s="34" t="s">
        <v>336</v>
      </c>
      <c r="E155" s="35" t="s">
        <v>328</v>
      </c>
      <c r="F155" s="110">
        <v>5</v>
      </c>
      <c r="G155" s="110">
        <v>1</v>
      </c>
      <c r="H155" s="114"/>
      <c r="I155" s="110">
        <f t="shared" si="61"/>
        <v>6</v>
      </c>
      <c r="J155" s="36">
        <v>551.32000000000005</v>
      </c>
      <c r="K155" s="37">
        <f t="shared" si="62"/>
        <v>3307.92</v>
      </c>
      <c r="L155" s="37"/>
      <c r="M155" s="37">
        <f t="shared" si="63"/>
        <v>0</v>
      </c>
      <c r="N155" s="38">
        <v>0.46</v>
      </c>
      <c r="O155" s="38">
        <f t="shared" si="81"/>
        <v>253.61</v>
      </c>
      <c r="P155" s="38">
        <f t="shared" si="82"/>
        <v>0</v>
      </c>
      <c r="Q155" s="38">
        <v>1</v>
      </c>
      <c r="R155" s="38">
        <f t="shared" si="64"/>
        <v>551.32000000000005</v>
      </c>
      <c r="S155" s="38">
        <f t="shared" si="65"/>
        <v>0</v>
      </c>
      <c r="T155" s="38">
        <v>1</v>
      </c>
      <c r="U155" s="38">
        <f t="shared" si="66"/>
        <v>551.32000000000005</v>
      </c>
      <c r="V155" s="38">
        <f t="shared" si="67"/>
        <v>0</v>
      </c>
      <c r="W155" s="38">
        <v>1</v>
      </c>
      <c r="X155" s="38">
        <f t="shared" si="68"/>
        <v>551.32000000000005</v>
      </c>
      <c r="Y155" s="38">
        <f t="shared" si="69"/>
        <v>0</v>
      </c>
      <c r="Z155" s="38">
        <v>1</v>
      </c>
      <c r="AA155" s="38">
        <f t="shared" si="70"/>
        <v>551.32000000000005</v>
      </c>
      <c r="AB155" s="38">
        <f t="shared" si="71"/>
        <v>0</v>
      </c>
      <c r="AC155" s="38">
        <v>0.4</v>
      </c>
      <c r="AD155" s="38">
        <f t="shared" si="72"/>
        <v>220.53</v>
      </c>
      <c r="AE155" s="38">
        <f t="shared" si="73"/>
        <v>0</v>
      </c>
      <c r="AF155" s="38">
        <f t="shared" si="74"/>
        <v>0</v>
      </c>
      <c r="AG155" s="38">
        <f t="shared" si="75"/>
        <v>0</v>
      </c>
      <c r="AH155" s="38">
        <f t="shared" si="76"/>
        <v>0</v>
      </c>
      <c r="AI155" s="39">
        <f t="shared" si="83"/>
        <v>4.8600000000000003</v>
      </c>
      <c r="AJ155" s="39">
        <f t="shared" ca="1" si="77"/>
        <v>2679.42</v>
      </c>
      <c r="AK155" s="40">
        <f t="shared" ca="1" si="78"/>
        <v>0</v>
      </c>
      <c r="AL155" s="113">
        <f t="shared" si="59"/>
        <v>1.1399999999999999</v>
      </c>
      <c r="AM155" s="39">
        <f t="shared" ca="1" si="79"/>
        <v>628.5</v>
      </c>
      <c r="AN155" s="148">
        <f t="shared" ca="1" si="80"/>
        <v>0</v>
      </c>
      <c r="AO155" s="41"/>
      <c r="AP155" s="41"/>
      <c r="AQ155" s="43"/>
      <c r="AR155" s="44">
        <f t="shared" si="60"/>
        <v>0</v>
      </c>
      <c r="AS155" s="45" t="str">
        <f t="shared" si="58"/>
        <v>NÃO MEDIDO</v>
      </c>
      <c r="AT155" s="46"/>
      <c r="AU155" s="47"/>
      <c r="AV155" s="48"/>
    </row>
    <row r="156" spans="1:48" s="2" customFormat="1" ht="70.5" customHeight="1" x14ac:dyDescent="0.2">
      <c r="A156" s="2" t="s">
        <v>521</v>
      </c>
      <c r="C156" s="132" t="s">
        <v>337</v>
      </c>
      <c r="D156" s="34" t="s">
        <v>338</v>
      </c>
      <c r="E156" s="35" t="s">
        <v>94</v>
      </c>
      <c r="F156" s="110">
        <v>231.4</v>
      </c>
      <c r="G156" s="110">
        <v>0</v>
      </c>
      <c r="H156" s="114"/>
      <c r="I156" s="110">
        <f t="shared" si="61"/>
        <v>231.4</v>
      </c>
      <c r="J156" s="36">
        <v>69.66</v>
      </c>
      <c r="K156" s="37">
        <f t="shared" si="62"/>
        <v>16119.32</v>
      </c>
      <c r="L156" s="37"/>
      <c r="M156" s="37">
        <f t="shared" si="63"/>
        <v>0</v>
      </c>
      <c r="N156" s="38">
        <v>209.32</v>
      </c>
      <c r="O156" s="38">
        <f t="shared" si="81"/>
        <v>14581.23</v>
      </c>
      <c r="P156" s="38">
        <f t="shared" si="82"/>
        <v>0</v>
      </c>
      <c r="Q156" s="38"/>
      <c r="R156" s="38">
        <f t="shared" si="64"/>
        <v>0</v>
      </c>
      <c r="S156" s="38">
        <f t="shared" si="65"/>
        <v>0</v>
      </c>
      <c r="T156" s="38"/>
      <c r="U156" s="38">
        <f t="shared" si="66"/>
        <v>0</v>
      </c>
      <c r="V156" s="38">
        <f t="shared" si="67"/>
        <v>0</v>
      </c>
      <c r="W156" s="38"/>
      <c r="X156" s="38">
        <f t="shared" si="68"/>
        <v>0</v>
      </c>
      <c r="Y156" s="38">
        <f t="shared" si="69"/>
        <v>0</v>
      </c>
      <c r="Z156" s="38"/>
      <c r="AA156" s="38">
        <f t="shared" si="70"/>
        <v>0</v>
      </c>
      <c r="AB156" s="38">
        <f t="shared" si="71"/>
        <v>0</v>
      </c>
      <c r="AC156" s="38"/>
      <c r="AD156" s="38">
        <f t="shared" si="72"/>
        <v>0</v>
      </c>
      <c r="AE156" s="38">
        <f t="shared" si="73"/>
        <v>0</v>
      </c>
      <c r="AF156" s="38">
        <f t="shared" si="74"/>
        <v>0</v>
      </c>
      <c r="AG156" s="38">
        <f t="shared" si="75"/>
        <v>0</v>
      </c>
      <c r="AH156" s="38">
        <f t="shared" si="76"/>
        <v>0</v>
      </c>
      <c r="AI156" s="39">
        <f t="shared" si="83"/>
        <v>209.32</v>
      </c>
      <c r="AJ156" s="39">
        <f t="shared" ca="1" si="77"/>
        <v>14581.23</v>
      </c>
      <c r="AK156" s="40">
        <f t="shared" ca="1" si="78"/>
        <v>0</v>
      </c>
      <c r="AL156" s="113">
        <f t="shared" si="59"/>
        <v>22.08</v>
      </c>
      <c r="AM156" s="39">
        <f t="shared" ca="1" si="79"/>
        <v>1538.09</v>
      </c>
      <c r="AN156" s="148">
        <f t="shared" ca="1" si="80"/>
        <v>0</v>
      </c>
      <c r="AO156" s="41"/>
      <c r="AP156" s="41"/>
      <c r="AQ156" s="43"/>
      <c r="AR156" s="44">
        <f t="shared" si="60"/>
        <v>0</v>
      </c>
      <c r="AS156" s="45" t="str">
        <f t="shared" si="58"/>
        <v>NÃO MEDIDO</v>
      </c>
      <c r="AT156" s="46"/>
      <c r="AU156" s="47"/>
      <c r="AV156" s="48"/>
    </row>
    <row r="157" spans="1:48" s="2" customFormat="1" ht="30" customHeight="1" x14ac:dyDescent="0.2">
      <c r="A157" s="2" t="s">
        <v>521</v>
      </c>
      <c r="C157" s="132" t="s">
        <v>339</v>
      </c>
      <c r="D157" s="34" t="s">
        <v>340</v>
      </c>
      <c r="E157" s="35" t="s">
        <v>94</v>
      </c>
      <c r="F157" s="110">
        <v>7.7</v>
      </c>
      <c r="G157" s="110">
        <v>0</v>
      </c>
      <c r="H157" s="114"/>
      <c r="I157" s="110">
        <f t="shared" si="61"/>
        <v>7.7</v>
      </c>
      <c r="J157" s="36">
        <v>78.41</v>
      </c>
      <c r="K157" s="37">
        <f t="shared" si="62"/>
        <v>603.76</v>
      </c>
      <c r="L157" s="37"/>
      <c r="M157" s="37">
        <f t="shared" si="63"/>
        <v>0</v>
      </c>
      <c r="N157" s="38"/>
      <c r="O157" s="38">
        <f t="shared" si="81"/>
        <v>0</v>
      </c>
      <c r="P157" s="38">
        <f t="shared" si="82"/>
        <v>0</v>
      </c>
      <c r="Q157" s="38"/>
      <c r="R157" s="38">
        <f t="shared" si="64"/>
        <v>0</v>
      </c>
      <c r="S157" s="38">
        <f t="shared" si="65"/>
        <v>0</v>
      </c>
      <c r="T157" s="38"/>
      <c r="U157" s="38">
        <f t="shared" si="66"/>
        <v>0</v>
      </c>
      <c r="V157" s="38">
        <f t="shared" si="67"/>
        <v>0</v>
      </c>
      <c r="W157" s="38"/>
      <c r="X157" s="38">
        <f t="shared" si="68"/>
        <v>0</v>
      </c>
      <c r="Y157" s="38">
        <f t="shared" si="69"/>
        <v>0</v>
      </c>
      <c r="Z157" s="38">
        <v>4.97</v>
      </c>
      <c r="AA157" s="38">
        <f t="shared" si="70"/>
        <v>389.7</v>
      </c>
      <c r="AB157" s="38">
        <f t="shared" si="71"/>
        <v>0</v>
      </c>
      <c r="AC157" s="38"/>
      <c r="AD157" s="38">
        <f t="shared" si="72"/>
        <v>0</v>
      </c>
      <c r="AE157" s="38">
        <f t="shared" si="73"/>
        <v>0</v>
      </c>
      <c r="AF157" s="38">
        <f t="shared" si="74"/>
        <v>0</v>
      </c>
      <c r="AG157" s="38">
        <f t="shared" si="75"/>
        <v>0</v>
      </c>
      <c r="AH157" s="38">
        <f t="shared" si="76"/>
        <v>0</v>
      </c>
      <c r="AI157" s="39">
        <f t="shared" si="83"/>
        <v>4.97</v>
      </c>
      <c r="AJ157" s="39">
        <f t="shared" ca="1" si="77"/>
        <v>389.7</v>
      </c>
      <c r="AK157" s="40">
        <f t="shared" ca="1" si="78"/>
        <v>0</v>
      </c>
      <c r="AL157" s="113">
        <f t="shared" si="59"/>
        <v>2.73</v>
      </c>
      <c r="AM157" s="39">
        <f t="shared" ca="1" si="79"/>
        <v>214.06</v>
      </c>
      <c r="AN157" s="148">
        <f t="shared" ca="1" si="80"/>
        <v>0</v>
      </c>
      <c r="AO157" s="41"/>
      <c r="AP157" s="41"/>
      <c r="AQ157" s="43"/>
      <c r="AR157" s="44">
        <f t="shared" si="60"/>
        <v>0</v>
      </c>
      <c r="AS157" s="45" t="str">
        <f t="shared" si="58"/>
        <v>NÃO MEDIDO</v>
      </c>
      <c r="AT157" s="46"/>
      <c r="AU157" s="47"/>
      <c r="AV157" s="48"/>
    </row>
    <row r="158" spans="1:48" s="2" customFormat="1" ht="30" customHeight="1" x14ac:dyDescent="0.2">
      <c r="A158" s="2" t="s">
        <v>521</v>
      </c>
      <c r="C158" s="132" t="s">
        <v>341</v>
      </c>
      <c r="D158" s="34" t="s">
        <v>342</v>
      </c>
      <c r="E158" s="35" t="s">
        <v>94</v>
      </c>
      <c r="F158" s="110">
        <v>4.3</v>
      </c>
      <c r="G158" s="110">
        <v>0</v>
      </c>
      <c r="H158" s="114"/>
      <c r="I158" s="110">
        <f t="shared" si="61"/>
        <v>4.3</v>
      </c>
      <c r="J158" s="36">
        <v>213.27</v>
      </c>
      <c r="K158" s="37">
        <f t="shared" si="62"/>
        <v>917.06</v>
      </c>
      <c r="L158" s="37"/>
      <c r="M158" s="37">
        <f t="shared" si="63"/>
        <v>0</v>
      </c>
      <c r="N158" s="38">
        <v>4.24</v>
      </c>
      <c r="O158" s="38">
        <f t="shared" si="81"/>
        <v>904.26</v>
      </c>
      <c r="P158" s="38">
        <f t="shared" si="82"/>
        <v>0</v>
      </c>
      <c r="Q158" s="38"/>
      <c r="R158" s="38">
        <f t="shared" si="64"/>
        <v>0</v>
      </c>
      <c r="S158" s="38">
        <f t="shared" si="65"/>
        <v>0</v>
      </c>
      <c r="T158" s="38"/>
      <c r="U158" s="38">
        <f t="shared" si="66"/>
        <v>0</v>
      </c>
      <c r="V158" s="38">
        <f t="shared" si="67"/>
        <v>0</v>
      </c>
      <c r="W158" s="38"/>
      <c r="X158" s="38">
        <f t="shared" si="68"/>
        <v>0</v>
      </c>
      <c r="Y158" s="38">
        <f t="shared" si="69"/>
        <v>0</v>
      </c>
      <c r="Z158" s="38"/>
      <c r="AA158" s="38">
        <f t="shared" si="70"/>
        <v>0</v>
      </c>
      <c r="AB158" s="38">
        <f t="shared" si="71"/>
        <v>0</v>
      </c>
      <c r="AC158" s="38"/>
      <c r="AD158" s="38">
        <f t="shared" si="72"/>
        <v>0</v>
      </c>
      <c r="AE158" s="38">
        <f t="shared" si="73"/>
        <v>0</v>
      </c>
      <c r="AF158" s="38">
        <f t="shared" si="74"/>
        <v>0</v>
      </c>
      <c r="AG158" s="38">
        <f t="shared" si="75"/>
        <v>0</v>
      </c>
      <c r="AH158" s="38">
        <f t="shared" si="76"/>
        <v>0</v>
      </c>
      <c r="AI158" s="39">
        <f t="shared" si="83"/>
        <v>4.24</v>
      </c>
      <c r="AJ158" s="39">
        <f t="shared" ca="1" si="77"/>
        <v>904.26</v>
      </c>
      <c r="AK158" s="40">
        <f t="shared" ca="1" si="78"/>
        <v>0</v>
      </c>
      <c r="AL158" s="113">
        <f t="shared" si="59"/>
        <v>5.9999999999999602E-2</v>
      </c>
      <c r="AM158" s="39">
        <f t="shared" ca="1" si="79"/>
        <v>12.8</v>
      </c>
      <c r="AN158" s="148">
        <f t="shared" ca="1" si="80"/>
        <v>0</v>
      </c>
      <c r="AO158" s="41"/>
      <c r="AP158" s="41"/>
      <c r="AQ158" s="43"/>
      <c r="AR158" s="44">
        <f t="shared" si="60"/>
        <v>0</v>
      </c>
      <c r="AS158" s="45" t="str">
        <f t="shared" si="58"/>
        <v>NÃO MEDIDO</v>
      </c>
      <c r="AT158" s="46"/>
      <c r="AU158" s="47"/>
      <c r="AV158" s="48"/>
    </row>
    <row r="159" spans="1:48" s="2" customFormat="1" ht="47.25" customHeight="1" x14ac:dyDescent="0.2">
      <c r="A159" s="2" t="s">
        <v>521</v>
      </c>
      <c r="C159" s="132" t="s">
        <v>343</v>
      </c>
      <c r="D159" s="34" t="s">
        <v>344</v>
      </c>
      <c r="E159" s="35" t="s">
        <v>94</v>
      </c>
      <c r="F159" s="110">
        <v>18.899999999999999</v>
      </c>
      <c r="G159" s="110">
        <v>0</v>
      </c>
      <c r="H159" s="114"/>
      <c r="I159" s="110">
        <f t="shared" si="61"/>
        <v>18.899999999999999</v>
      </c>
      <c r="J159" s="36">
        <v>82.82</v>
      </c>
      <c r="K159" s="37">
        <f t="shared" si="62"/>
        <v>1565.3</v>
      </c>
      <c r="L159" s="37"/>
      <c r="M159" s="37">
        <f t="shared" si="63"/>
        <v>0</v>
      </c>
      <c r="N159" s="38"/>
      <c r="O159" s="38">
        <f t="shared" si="81"/>
        <v>0</v>
      </c>
      <c r="P159" s="38">
        <f t="shared" si="82"/>
        <v>0</v>
      </c>
      <c r="Q159" s="38"/>
      <c r="R159" s="38">
        <f t="shared" si="64"/>
        <v>0</v>
      </c>
      <c r="S159" s="38">
        <f t="shared" si="65"/>
        <v>0</v>
      </c>
      <c r="T159" s="38"/>
      <c r="U159" s="38">
        <f t="shared" si="66"/>
        <v>0</v>
      </c>
      <c r="V159" s="38">
        <f t="shared" si="67"/>
        <v>0</v>
      </c>
      <c r="W159" s="38"/>
      <c r="X159" s="38">
        <f t="shared" si="68"/>
        <v>0</v>
      </c>
      <c r="Y159" s="38">
        <f t="shared" si="69"/>
        <v>0</v>
      </c>
      <c r="Z159" s="38"/>
      <c r="AA159" s="38">
        <f t="shared" si="70"/>
        <v>0</v>
      </c>
      <c r="AB159" s="38">
        <f t="shared" si="71"/>
        <v>0</v>
      </c>
      <c r="AC159" s="38"/>
      <c r="AD159" s="38">
        <f t="shared" si="72"/>
        <v>0</v>
      </c>
      <c r="AE159" s="38">
        <f t="shared" si="73"/>
        <v>0</v>
      </c>
      <c r="AF159" s="38">
        <f t="shared" si="74"/>
        <v>0</v>
      </c>
      <c r="AG159" s="38">
        <f t="shared" si="75"/>
        <v>0</v>
      </c>
      <c r="AH159" s="38">
        <f t="shared" si="76"/>
        <v>0</v>
      </c>
      <c r="AI159" s="39">
        <f t="shared" si="83"/>
        <v>0</v>
      </c>
      <c r="AJ159" s="39">
        <f t="shared" ca="1" si="77"/>
        <v>0</v>
      </c>
      <c r="AK159" s="40">
        <f t="shared" ca="1" si="78"/>
        <v>0</v>
      </c>
      <c r="AL159" s="113">
        <f t="shared" si="59"/>
        <v>18.899999999999999</v>
      </c>
      <c r="AM159" s="39">
        <f t="shared" ca="1" si="79"/>
        <v>1565.3</v>
      </c>
      <c r="AN159" s="148">
        <f t="shared" ca="1" si="80"/>
        <v>0</v>
      </c>
      <c r="AO159" s="41"/>
      <c r="AP159" s="41"/>
      <c r="AQ159" s="43"/>
      <c r="AR159" s="44">
        <f t="shared" si="60"/>
        <v>2.25</v>
      </c>
      <c r="AS159" s="45" t="str">
        <f t="shared" si="58"/>
        <v>MEDIDO</v>
      </c>
      <c r="AT159" s="46"/>
      <c r="AU159" s="47"/>
      <c r="AV159" s="48"/>
    </row>
    <row r="160" spans="1:48" s="2" customFormat="1" ht="54.75" customHeight="1" x14ac:dyDescent="0.2">
      <c r="A160" s="2" t="s">
        <v>521</v>
      </c>
      <c r="C160" s="132" t="s">
        <v>345</v>
      </c>
      <c r="D160" s="34" t="s">
        <v>346</v>
      </c>
      <c r="E160" s="35" t="s">
        <v>94</v>
      </c>
      <c r="F160" s="110">
        <v>12.6</v>
      </c>
      <c r="G160" s="110">
        <v>2.25</v>
      </c>
      <c r="H160" s="114"/>
      <c r="I160" s="110">
        <f t="shared" si="61"/>
        <v>14.85</v>
      </c>
      <c r="J160" s="36">
        <v>296.37</v>
      </c>
      <c r="K160" s="37">
        <f t="shared" si="62"/>
        <v>4401.09</v>
      </c>
      <c r="L160" s="37"/>
      <c r="M160" s="37">
        <f t="shared" si="63"/>
        <v>0</v>
      </c>
      <c r="N160" s="38">
        <v>11</v>
      </c>
      <c r="O160" s="38">
        <f t="shared" si="81"/>
        <v>3260.07</v>
      </c>
      <c r="P160" s="38">
        <f t="shared" si="82"/>
        <v>0</v>
      </c>
      <c r="Q160" s="38">
        <v>1.6</v>
      </c>
      <c r="R160" s="38">
        <f t="shared" si="64"/>
        <v>474.19</v>
      </c>
      <c r="S160" s="38">
        <f t="shared" si="65"/>
        <v>0</v>
      </c>
      <c r="T160" s="38"/>
      <c r="U160" s="38">
        <f t="shared" si="66"/>
        <v>0</v>
      </c>
      <c r="V160" s="38">
        <f t="shared" si="67"/>
        <v>0</v>
      </c>
      <c r="W160" s="38"/>
      <c r="X160" s="38">
        <f t="shared" si="68"/>
        <v>0</v>
      </c>
      <c r="Y160" s="38">
        <f t="shared" si="69"/>
        <v>0</v>
      </c>
      <c r="Z160" s="38"/>
      <c r="AA160" s="38">
        <f t="shared" si="70"/>
        <v>0</v>
      </c>
      <c r="AB160" s="38">
        <f t="shared" si="71"/>
        <v>0</v>
      </c>
      <c r="AC160" s="38">
        <v>2.25</v>
      </c>
      <c r="AD160" s="38">
        <f t="shared" si="72"/>
        <v>666.83</v>
      </c>
      <c r="AE160" s="38">
        <f t="shared" si="73"/>
        <v>0</v>
      </c>
      <c r="AF160" s="38">
        <f t="shared" si="74"/>
        <v>0</v>
      </c>
      <c r="AG160" s="38">
        <f t="shared" si="75"/>
        <v>0</v>
      </c>
      <c r="AH160" s="38">
        <f t="shared" si="76"/>
        <v>0</v>
      </c>
      <c r="AI160" s="39">
        <f t="shared" si="83"/>
        <v>14.85</v>
      </c>
      <c r="AJ160" s="39">
        <f t="shared" ca="1" si="77"/>
        <v>4401.09</v>
      </c>
      <c r="AK160" s="40">
        <f t="shared" ca="1" si="78"/>
        <v>0</v>
      </c>
      <c r="AL160" s="113">
        <f t="shared" si="59"/>
        <v>0</v>
      </c>
      <c r="AM160" s="39">
        <f t="shared" ca="1" si="79"/>
        <v>0</v>
      </c>
      <c r="AN160" s="148">
        <f t="shared" ca="1" si="80"/>
        <v>0</v>
      </c>
      <c r="AO160" s="41"/>
      <c r="AP160" s="41"/>
      <c r="AQ160" s="43"/>
      <c r="AR160" s="44">
        <f t="shared" si="60"/>
        <v>0</v>
      </c>
      <c r="AS160" s="45" t="str">
        <f t="shared" ref="AS160:AS227" si="84">IF(AR160&lt;&gt;0,"MEDIDO","NÃO MEDIDO")</f>
        <v>NÃO MEDIDO</v>
      </c>
      <c r="AT160" s="46"/>
      <c r="AU160" s="47"/>
      <c r="AV160" s="48"/>
    </row>
    <row r="161" spans="1:48" s="2" customFormat="1" ht="30" customHeight="1" x14ac:dyDescent="0.2">
      <c r="A161" s="2" t="s">
        <v>521</v>
      </c>
      <c r="C161" s="132" t="s">
        <v>347</v>
      </c>
      <c r="D161" s="34" t="s">
        <v>348</v>
      </c>
      <c r="E161" s="35" t="s">
        <v>94</v>
      </c>
      <c r="F161" s="110">
        <v>2.9</v>
      </c>
      <c r="G161" s="110">
        <v>0</v>
      </c>
      <c r="H161" s="114"/>
      <c r="I161" s="110">
        <f t="shared" si="61"/>
        <v>2.9</v>
      </c>
      <c r="J161" s="36">
        <v>625.26</v>
      </c>
      <c r="K161" s="37">
        <f t="shared" si="62"/>
        <v>1813.25</v>
      </c>
      <c r="L161" s="37"/>
      <c r="M161" s="37">
        <f t="shared" si="63"/>
        <v>0</v>
      </c>
      <c r="N161" s="38"/>
      <c r="O161" s="38">
        <f t="shared" si="81"/>
        <v>0</v>
      </c>
      <c r="P161" s="38">
        <f t="shared" si="82"/>
        <v>0</v>
      </c>
      <c r="Q161" s="38"/>
      <c r="R161" s="38">
        <f t="shared" si="64"/>
        <v>0</v>
      </c>
      <c r="S161" s="38">
        <f t="shared" si="65"/>
        <v>0</v>
      </c>
      <c r="T161" s="38"/>
      <c r="U161" s="38">
        <f t="shared" si="66"/>
        <v>0</v>
      </c>
      <c r="V161" s="38">
        <f t="shared" si="67"/>
        <v>0</v>
      </c>
      <c r="W161" s="38"/>
      <c r="X161" s="38">
        <f t="shared" si="68"/>
        <v>0</v>
      </c>
      <c r="Y161" s="38">
        <f t="shared" si="69"/>
        <v>0</v>
      </c>
      <c r="Z161" s="38"/>
      <c r="AA161" s="38">
        <f t="shared" si="70"/>
        <v>0</v>
      </c>
      <c r="AB161" s="38">
        <f t="shared" si="71"/>
        <v>0</v>
      </c>
      <c r="AC161" s="38"/>
      <c r="AD161" s="38">
        <f t="shared" si="72"/>
        <v>0</v>
      </c>
      <c r="AE161" s="38">
        <f t="shared" si="73"/>
        <v>0</v>
      </c>
      <c r="AF161" s="38">
        <f t="shared" si="74"/>
        <v>0</v>
      </c>
      <c r="AG161" s="38">
        <f t="shared" si="75"/>
        <v>0</v>
      </c>
      <c r="AH161" s="38">
        <f t="shared" si="76"/>
        <v>0</v>
      </c>
      <c r="AI161" s="39">
        <f t="shared" si="83"/>
        <v>0</v>
      </c>
      <c r="AJ161" s="39">
        <f t="shared" ca="1" si="77"/>
        <v>0</v>
      </c>
      <c r="AK161" s="40">
        <f t="shared" ca="1" si="78"/>
        <v>0</v>
      </c>
      <c r="AL161" s="113">
        <f t="shared" si="59"/>
        <v>2.9</v>
      </c>
      <c r="AM161" s="39">
        <f t="shared" ca="1" si="79"/>
        <v>1813.25</v>
      </c>
      <c r="AN161" s="148">
        <f t="shared" ca="1" si="80"/>
        <v>0</v>
      </c>
      <c r="AO161" s="41"/>
      <c r="AP161" s="41"/>
      <c r="AQ161" s="43"/>
      <c r="AR161" s="44">
        <f t="shared" si="60"/>
        <v>0</v>
      </c>
      <c r="AS161" s="45" t="str">
        <f t="shared" si="84"/>
        <v>NÃO MEDIDO</v>
      </c>
      <c r="AT161" s="46"/>
      <c r="AU161" s="47"/>
      <c r="AV161" s="48"/>
    </row>
    <row r="162" spans="1:48" s="2" customFormat="1" ht="30" customHeight="1" x14ac:dyDescent="0.2">
      <c r="A162" s="2" t="s">
        <v>521</v>
      </c>
      <c r="C162" s="132" t="s">
        <v>349</v>
      </c>
      <c r="D162" s="34" t="s">
        <v>350</v>
      </c>
      <c r="E162" s="35" t="s">
        <v>94</v>
      </c>
      <c r="F162" s="110">
        <v>23.1</v>
      </c>
      <c r="G162" s="110">
        <v>0</v>
      </c>
      <c r="H162" s="114"/>
      <c r="I162" s="110">
        <f t="shared" si="61"/>
        <v>23.1</v>
      </c>
      <c r="J162" s="36">
        <v>35.04</v>
      </c>
      <c r="K162" s="37">
        <f t="shared" si="62"/>
        <v>809.42</v>
      </c>
      <c r="L162" s="37"/>
      <c r="M162" s="37">
        <f t="shared" si="63"/>
        <v>0</v>
      </c>
      <c r="N162" s="38"/>
      <c r="O162" s="38">
        <f t="shared" si="81"/>
        <v>0</v>
      </c>
      <c r="P162" s="38">
        <f t="shared" si="82"/>
        <v>0</v>
      </c>
      <c r="Q162" s="38"/>
      <c r="R162" s="38">
        <f t="shared" si="64"/>
        <v>0</v>
      </c>
      <c r="S162" s="38">
        <f t="shared" si="65"/>
        <v>0</v>
      </c>
      <c r="T162" s="38"/>
      <c r="U162" s="38">
        <f t="shared" si="66"/>
        <v>0</v>
      </c>
      <c r="V162" s="38">
        <f t="shared" si="67"/>
        <v>0</v>
      </c>
      <c r="W162" s="38"/>
      <c r="X162" s="38">
        <f t="shared" si="68"/>
        <v>0</v>
      </c>
      <c r="Y162" s="38">
        <f t="shared" si="69"/>
        <v>0</v>
      </c>
      <c r="Z162" s="38">
        <v>19.93</v>
      </c>
      <c r="AA162" s="38">
        <f t="shared" si="70"/>
        <v>698.35</v>
      </c>
      <c r="AB162" s="38">
        <f t="shared" si="71"/>
        <v>0</v>
      </c>
      <c r="AC162" s="38"/>
      <c r="AD162" s="38">
        <f t="shared" si="72"/>
        <v>0</v>
      </c>
      <c r="AE162" s="38">
        <f t="shared" si="73"/>
        <v>0</v>
      </c>
      <c r="AF162" s="38">
        <f t="shared" si="74"/>
        <v>0</v>
      </c>
      <c r="AG162" s="38">
        <f t="shared" si="75"/>
        <v>0</v>
      </c>
      <c r="AH162" s="38">
        <f t="shared" si="76"/>
        <v>0</v>
      </c>
      <c r="AI162" s="39">
        <f t="shared" si="83"/>
        <v>19.93</v>
      </c>
      <c r="AJ162" s="39">
        <f t="shared" ca="1" si="77"/>
        <v>698.35</v>
      </c>
      <c r="AK162" s="40">
        <f t="shared" ca="1" si="78"/>
        <v>0</v>
      </c>
      <c r="AL162" s="113">
        <f t="shared" si="59"/>
        <v>3.17</v>
      </c>
      <c r="AM162" s="39">
        <f t="shared" ca="1" si="79"/>
        <v>111.07</v>
      </c>
      <c r="AN162" s="148">
        <f t="shared" ca="1" si="80"/>
        <v>0</v>
      </c>
      <c r="AO162" s="41"/>
      <c r="AP162" s="41"/>
      <c r="AQ162" s="43"/>
      <c r="AR162" s="44">
        <f t="shared" si="60"/>
        <v>0</v>
      </c>
      <c r="AS162" s="45" t="str">
        <f t="shared" si="84"/>
        <v>NÃO MEDIDO</v>
      </c>
      <c r="AT162" s="46"/>
      <c r="AU162" s="47"/>
      <c r="AV162" s="48"/>
    </row>
    <row r="163" spans="1:48" s="2" customFormat="1" ht="39.75" customHeight="1" x14ac:dyDescent="0.2">
      <c r="A163" s="2" t="s">
        <v>521</v>
      </c>
      <c r="C163" s="132" t="s">
        <v>351</v>
      </c>
      <c r="D163" s="34" t="s">
        <v>352</v>
      </c>
      <c r="E163" s="35" t="s">
        <v>94</v>
      </c>
      <c r="F163" s="110">
        <v>14.4</v>
      </c>
      <c r="G163" s="110">
        <v>0</v>
      </c>
      <c r="H163" s="114"/>
      <c r="I163" s="110">
        <f t="shared" si="61"/>
        <v>14.4</v>
      </c>
      <c r="J163" s="36">
        <v>107.82</v>
      </c>
      <c r="K163" s="37">
        <f t="shared" si="62"/>
        <v>1552.61</v>
      </c>
      <c r="L163" s="37"/>
      <c r="M163" s="37">
        <f t="shared" si="63"/>
        <v>0</v>
      </c>
      <c r="N163" s="38">
        <v>10.8</v>
      </c>
      <c r="O163" s="38">
        <f t="shared" si="81"/>
        <v>1164.46</v>
      </c>
      <c r="P163" s="38">
        <f t="shared" si="82"/>
        <v>0</v>
      </c>
      <c r="Q163" s="38"/>
      <c r="R163" s="38">
        <f t="shared" si="64"/>
        <v>0</v>
      </c>
      <c r="S163" s="38">
        <f t="shared" si="65"/>
        <v>0</v>
      </c>
      <c r="T163" s="38"/>
      <c r="U163" s="38">
        <f t="shared" si="66"/>
        <v>0</v>
      </c>
      <c r="V163" s="38">
        <f t="shared" si="67"/>
        <v>0</v>
      </c>
      <c r="W163" s="38"/>
      <c r="X163" s="38">
        <f t="shared" si="68"/>
        <v>0</v>
      </c>
      <c r="Y163" s="38">
        <f t="shared" si="69"/>
        <v>0</v>
      </c>
      <c r="Z163" s="38"/>
      <c r="AA163" s="38">
        <f t="shared" si="70"/>
        <v>0</v>
      </c>
      <c r="AB163" s="38">
        <f t="shared" si="71"/>
        <v>0</v>
      </c>
      <c r="AC163" s="38"/>
      <c r="AD163" s="38">
        <f t="shared" si="72"/>
        <v>0</v>
      </c>
      <c r="AE163" s="38">
        <f t="shared" si="73"/>
        <v>0</v>
      </c>
      <c r="AF163" s="38">
        <f t="shared" si="74"/>
        <v>0</v>
      </c>
      <c r="AG163" s="38">
        <f t="shared" si="75"/>
        <v>0</v>
      </c>
      <c r="AH163" s="38">
        <f t="shared" si="76"/>
        <v>0</v>
      </c>
      <c r="AI163" s="39">
        <f t="shared" si="83"/>
        <v>10.8</v>
      </c>
      <c r="AJ163" s="39">
        <f t="shared" ca="1" si="77"/>
        <v>1164.46</v>
      </c>
      <c r="AK163" s="40">
        <f t="shared" ca="1" si="78"/>
        <v>0</v>
      </c>
      <c r="AL163" s="113">
        <f t="shared" si="59"/>
        <v>3.6</v>
      </c>
      <c r="AM163" s="39">
        <f t="shared" ca="1" si="79"/>
        <v>388.15</v>
      </c>
      <c r="AN163" s="148">
        <f t="shared" ca="1" si="80"/>
        <v>0</v>
      </c>
      <c r="AO163" s="41"/>
      <c r="AP163" s="41"/>
      <c r="AQ163" s="43"/>
      <c r="AR163" s="44">
        <f t="shared" si="60"/>
        <v>0</v>
      </c>
      <c r="AS163" s="45" t="str">
        <f t="shared" si="84"/>
        <v>NÃO MEDIDO</v>
      </c>
      <c r="AT163" s="46"/>
      <c r="AU163" s="47"/>
      <c r="AV163" s="48"/>
    </row>
    <row r="164" spans="1:48" s="2" customFormat="1" ht="38.25" customHeight="1" x14ac:dyDescent="0.2">
      <c r="A164" s="2" t="s">
        <v>521</v>
      </c>
      <c r="C164" s="132" t="s">
        <v>353</v>
      </c>
      <c r="D164" s="34" t="s">
        <v>354</v>
      </c>
      <c r="E164" s="35" t="s">
        <v>115</v>
      </c>
      <c r="F164" s="110">
        <v>7.1</v>
      </c>
      <c r="G164" s="110">
        <v>0</v>
      </c>
      <c r="H164" s="114"/>
      <c r="I164" s="110">
        <f t="shared" si="61"/>
        <v>7.1</v>
      </c>
      <c r="J164" s="36">
        <v>29.09</v>
      </c>
      <c r="K164" s="37">
        <f t="shared" si="62"/>
        <v>206.54</v>
      </c>
      <c r="L164" s="37"/>
      <c r="M164" s="37">
        <f t="shared" si="63"/>
        <v>0</v>
      </c>
      <c r="N164" s="38">
        <v>5.6</v>
      </c>
      <c r="O164" s="38">
        <f t="shared" si="81"/>
        <v>162.9</v>
      </c>
      <c r="P164" s="38">
        <f t="shared" si="82"/>
        <v>0</v>
      </c>
      <c r="Q164" s="38"/>
      <c r="R164" s="38">
        <f t="shared" si="64"/>
        <v>0</v>
      </c>
      <c r="S164" s="38">
        <f t="shared" si="65"/>
        <v>0</v>
      </c>
      <c r="T164" s="38"/>
      <c r="U164" s="38">
        <f t="shared" si="66"/>
        <v>0</v>
      </c>
      <c r="V164" s="38">
        <f t="shared" si="67"/>
        <v>0</v>
      </c>
      <c r="W164" s="38"/>
      <c r="X164" s="38">
        <f t="shared" si="68"/>
        <v>0</v>
      </c>
      <c r="Y164" s="38">
        <f t="shared" si="69"/>
        <v>0</v>
      </c>
      <c r="Z164" s="38"/>
      <c r="AA164" s="38">
        <f t="shared" si="70"/>
        <v>0</v>
      </c>
      <c r="AB164" s="38">
        <f t="shared" si="71"/>
        <v>0</v>
      </c>
      <c r="AC164" s="38"/>
      <c r="AD164" s="38">
        <f t="shared" si="72"/>
        <v>0</v>
      </c>
      <c r="AE164" s="38">
        <f t="shared" si="73"/>
        <v>0</v>
      </c>
      <c r="AF164" s="38">
        <f t="shared" si="74"/>
        <v>0</v>
      </c>
      <c r="AG164" s="38">
        <f t="shared" si="75"/>
        <v>0</v>
      </c>
      <c r="AH164" s="38">
        <f t="shared" si="76"/>
        <v>0</v>
      </c>
      <c r="AI164" s="39">
        <f t="shared" si="83"/>
        <v>5.6</v>
      </c>
      <c r="AJ164" s="39">
        <f t="shared" ca="1" si="77"/>
        <v>162.9</v>
      </c>
      <c r="AK164" s="40">
        <f t="shared" ca="1" si="78"/>
        <v>0</v>
      </c>
      <c r="AL164" s="113">
        <f t="shared" si="59"/>
        <v>1.5</v>
      </c>
      <c r="AM164" s="39">
        <f t="shared" ca="1" si="79"/>
        <v>43.64</v>
      </c>
      <c r="AN164" s="148">
        <f t="shared" ca="1" si="80"/>
        <v>0</v>
      </c>
      <c r="AO164" s="41"/>
      <c r="AP164" s="41"/>
      <c r="AQ164" s="43"/>
      <c r="AR164" s="44">
        <f t="shared" si="60"/>
        <v>0</v>
      </c>
      <c r="AS164" s="45" t="str">
        <f t="shared" si="84"/>
        <v>NÃO MEDIDO</v>
      </c>
      <c r="AT164" s="46"/>
      <c r="AU164" s="47"/>
      <c r="AV164" s="48"/>
    </row>
    <row r="165" spans="1:48" s="2" customFormat="1" ht="45.75" customHeight="1" x14ac:dyDescent="0.2">
      <c r="A165" s="2" t="s">
        <v>521</v>
      </c>
      <c r="C165" s="132" t="s">
        <v>355</v>
      </c>
      <c r="D165" s="34" t="s">
        <v>356</v>
      </c>
      <c r="E165" s="35" t="s">
        <v>115</v>
      </c>
      <c r="F165" s="110">
        <v>3.6</v>
      </c>
      <c r="G165" s="110">
        <v>0</v>
      </c>
      <c r="H165" s="114"/>
      <c r="I165" s="110">
        <f t="shared" si="61"/>
        <v>3.6</v>
      </c>
      <c r="J165" s="36">
        <v>126.92</v>
      </c>
      <c r="K165" s="37">
        <f t="shared" si="62"/>
        <v>456.91</v>
      </c>
      <c r="L165" s="37"/>
      <c r="M165" s="37">
        <f t="shared" si="63"/>
        <v>0</v>
      </c>
      <c r="N165" s="38">
        <v>3.6</v>
      </c>
      <c r="O165" s="38">
        <f t="shared" si="81"/>
        <v>456.91</v>
      </c>
      <c r="P165" s="38">
        <f t="shared" si="82"/>
        <v>0</v>
      </c>
      <c r="Q165" s="38"/>
      <c r="R165" s="38">
        <f t="shared" si="64"/>
        <v>0</v>
      </c>
      <c r="S165" s="38">
        <f t="shared" si="65"/>
        <v>0</v>
      </c>
      <c r="T165" s="38"/>
      <c r="U165" s="38">
        <f t="shared" si="66"/>
        <v>0</v>
      </c>
      <c r="V165" s="38">
        <f t="shared" si="67"/>
        <v>0</v>
      </c>
      <c r="W165" s="38"/>
      <c r="X165" s="38">
        <f t="shared" si="68"/>
        <v>0</v>
      </c>
      <c r="Y165" s="38">
        <f t="shared" si="69"/>
        <v>0</v>
      </c>
      <c r="Z165" s="38"/>
      <c r="AA165" s="38">
        <f t="shared" si="70"/>
        <v>0</v>
      </c>
      <c r="AB165" s="38">
        <f t="shared" si="71"/>
        <v>0</v>
      </c>
      <c r="AC165" s="38"/>
      <c r="AD165" s="38">
        <f t="shared" si="72"/>
        <v>0</v>
      </c>
      <c r="AE165" s="38">
        <f t="shared" si="73"/>
        <v>0</v>
      </c>
      <c r="AF165" s="38">
        <f t="shared" si="74"/>
        <v>0</v>
      </c>
      <c r="AG165" s="38">
        <f t="shared" si="75"/>
        <v>0</v>
      </c>
      <c r="AH165" s="38">
        <f t="shared" si="76"/>
        <v>0</v>
      </c>
      <c r="AI165" s="39">
        <f t="shared" si="83"/>
        <v>3.6</v>
      </c>
      <c r="AJ165" s="39">
        <f t="shared" ca="1" si="77"/>
        <v>456.91</v>
      </c>
      <c r="AK165" s="40">
        <f t="shared" ca="1" si="78"/>
        <v>0</v>
      </c>
      <c r="AL165" s="113">
        <f t="shared" si="59"/>
        <v>0</v>
      </c>
      <c r="AM165" s="39">
        <f t="shared" ca="1" si="79"/>
        <v>0</v>
      </c>
      <c r="AN165" s="148">
        <f t="shared" ca="1" si="80"/>
        <v>0</v>
      </c>
      <c r="AO165" s="41"/>
      <c r="AP165" s="41"/>
      <c r="AQ165" s="43"/>
      <c r="AR165" s="44">
        <f t="shared" si="60"/>
        <v>0</v>
      </c>
      <c r="AS165" s="45" t="str">
        <f t="shared" si="84"/>
        <v>NÃO MEDIDO</v>
      </c>
      <c r="AT165" s="46"/>
      <c r="AU165" s="47"/>
      <c r="AV165" s="48"/>
    </row>
    <row r="166" spans="1:48" s="2" customFormat="1" ht="30" customHeight="1" x14ac:dyDescent="0.2">
      <c r="A166" s="2" t="s">
        <v>521</v>
      </c>
      <c r="C166" s="132" t="s">
        <v>357</v>
      </c>
      <c r="D166" s="34" t="s">
        <v>358</v>
      </c>
      <c r="E166" s="35" t="s">
        <v>115</v>
      </c>
      <c r="F166" s="110">
        <v>2.5</v>
      </c>
      <c r="G166" s="110">
        <v>0</v>
      </c>
      <c r="H166" s="114"/>
      <c r="I166" s="110">
        <f t="shared" si="61"/>
        <v>2.5</v>
      </c>
      <c r="J166" s="36">
        <v>88.57</v>
      </c>
      <c r="K166" s="37">
        <f t="shared" si="62"/>
        <v>221.43</v>
      </c>
      <c r="L166" s="37"/>
      <c r="M166" s="37">
        <f t="shared" si="63"/>
        <v>0</v>
      </c>
      <c r="N166" s="38">
        <v>1</v>
      </c>
      <c r="O166" s="38">
        <f t="shared" si="81"/>
        <v>88.57</v>
      </c>
      <c r="P166" s="38">
        <f t="shared" si="82"/>
        <v>0</v>
      </c>
      <c r="Q166" s="38"/>
      <c r="R166" s="38">
        <f t="shared" si="64"/>
        <v>0</v>
      </c>
      <c r="S166" s="38">
        <f t="shared" si="65"/>
        <v>0</v>
      </c>
      <c r="T166" s="38"/>
      <c r="U166" s="38">
        <f t="shared" si="66"/>
        <v>0</v>
      </c>
      <c r="V166" s="38">
        <f t="shared" si="67"/>
        <v>0</v>
      </c>
      <c r="W166" s="38"/>
      <c r="X166" s="38">
        <f t="shared" si="68"/>
        <v>0</v>
      </c>
      <c r="Y166" s="38">
        <f t="shared" si="69"/>
        <v>0</v>
      </c>
      <c r="Z166" s="38"/>
      <c r="AA166" s="38">
        <f t="shared" si="70"/>
        <v>0</v>
      </c>
      <c r="AB166" s="38">
        <f t="shared" si="71"/>
        <v>0</v>
      </c>
      <c r="AC166" s="38"/>
      <c r="AD166" s="38">
        <f t="shared" si="72"/>
        <v>0</v>
      </c>
      <c r="AE166" s="38">
        <f t="shared" si="73"/>
        <v>0</v>
      </c>
      <c r="AF166" s="38">
        <f t="shared" si="74"/>
        <v>0</v>
      </c>
      <c r="AG166" s="38">
        <f t="shared" si="75"/>
        <v>0</v>
      </c>
      <c r="AH166" s="38">
        <f t="shared" si="76"/>
        <v>0</v>
      </c>
      <c r="AI166" s="39">
        <f t="shared" si="83"/>
        <v>1</v>
      </c>
      <c r="AJ166" s="39">
        <f t="shared" ca="1" si="77"/>
        <v>88.57</v>
      </c>
      <c r="AK166" s="40">
        <f t="shared" ca="1" si="78"/>
        <v>0</v>
      </c>
      <c r="AL166" s="113">
        <f t="shared" si="59"/>
        <v>1.5</v>
      </c>
      <c r="AM166" s="39">
        <f t="shared" ca="1" si="79"/>
        <v>132.86000000000001</v>
      </c>
      <c r="AN166" s="148">
        <f t="shared" ca="1" si="80"/>
        <v>0</v>
      </c>
      <c r="AO166" s="41"/>
      <c r="AP166" s="41"/>
      <c r="AQ166" s="43"/>
      <c r="AR166" s="44">
        <f t="shared" si="60"/>
        <v>0</v>
      </c>
      <c r="AS166" s="45" t="str">
        <f t="shared" si="84"/>
        <v>NÃO MEDIDO</v>
      </c>
      <c r="AT166" s="46"/>
      <c r="AU166" s="47"/>
      <c r="AV166" s="48"/>
    </row>
    <row r="167" spans="1:48" s="2" customFormat="1" ht="30" customHeight="1" x14ac:dyDescent="0.2">
      <c r="A167" s="2" t="s">
        <v>521</v>
      </c>
      <c r="C167" s="132" t="s">
        <v>359</v>
      </c>
      <c r="D167" s="34" t="s">
        <v>360</v>
      </c>
      <c r="E167" s="35" t="s">
        <v>115</v>
      </c>
      <c r="F167" s="110">
        <v>6</v>
      </c>
      <c r="G167" s="110">
        <v>0</v>
      </c>
      <c r="H167" s="114"/>
      <c r="I167" s="110">
        <f t="shared" si="61"/>
        <v>6</v>
      </c>
      <c r="J167" s="36">
        <v>168.9</v>
      </c>
      <c r="K167" s="37">
        <f t="shared" si="62"/>
        <v>1013.4</v>
      </c>
      <c r="L167" s="37"/>
      <c r="M167" s="37">
        <f t="shared" si="63"/>
        <v>0</v>
      </c>
      <c r="N167" s="38"/>
      <c r="O167" s="38">
        <f t="shared" si="81"/>
        <v>0</v>
      </c>
      <c r="P167" s="38">
        <f t="shared" si="82"/>
        <v>0</v>
      </c>
      <c r="Q167" s="38"/>
      <c r="R167" s="38">
        <f t="shared" si="64"/>
        <v>0</v>
      </c>
      <c r="S167" s="38">
        <f t="shared" si="65"/>
        <v>0</v>
      </c>
      <c r="T167" s="38"/>
      <c r="U167" s="38">
        <f t="shared" si="66"/>
        <v>0</v>
      </c>
      <c r="V167" s="38">
        <f t="shared" si="67"/>
        <v>0</v>
      </c>
      <c r="W167" s="38"/>
      <c r="X167" s="38">
        <f t="shared" si="68"/>
        <v>0</v>
      </c>
      <c r="Y167" s="38">
        <f t="shared" si="69"/>
        <v>0</v>
      </c>
      <c r="Z167" s="38"/>
      <c r="AA167" s="38">
        <f t="shared" si="70"/>
        <v>0</v>
      </c>
      <c r="AB167" s="38">
        <f t="shared" si="71"/>
        <v>0</v>
      </c>
      <c r="AC167" s="38"/>
      <c r="AD167" s="38">
        <f t="shared" si="72"/>
        <v>0</v>
      </c>
      <c r="AE167" s="38">
        <f t="shared" si="73"/>
        <v>0</v>
      </c>
      <c r="AF167" s="38">
        <f t="shared" si="74"/>
        <v>0</v>
      </c>
      <c r="AG167" s="38">
        <f t="shared" si="75"/>
        <v>0</v>
      </c>
      <c r="AH167" s="38">
        <f t="shared" si="76"/>
        <v>0</v>
      </c>
      <c r="AI167" s="39">
        <f t="shared" si="83"/>
        <v>0</v>
      </c>
      <c r="AJ167" s="39">
        <f t="shared" ca="1" si="77"/>
        <v>0</v>
      </c>
      <c r="AK167" s="40">
        <f t="shared" ca="1" si="78"/>
        <v>0</v>
      </c>
      <c r="AL167" s="113">
        <f t="shared" si="59"/>
        <v>6</v>
      </c>
      <c r="AM167" s="39">
        <f t="shared" ca="1" si="79"/>
        <v>1013.4</v>
      </c>
      <c r="AN167" s="148">
        <f t="shared" ca="1" si="80"/>
        <v>0</v>
      </c>
      <c r="AO167" s="41"/>
      <c r="AP167" s="41"/>
      <c r="AQ167" s="43"/>
      <c r="AR167" s="44">
        <f t="shared" si="60"/>
        <v>0</v>
      </c>
      <c r="AS167" s="45" t="str">
        <f t="shared" si="84"/>
        <v>NÃO MEDIDO</v>
      </c>
      <c r="AT167" s="46"/>
      <c r="AU167" s="47"/>
      <c r="AV167" s="48"/>
    </row>
    <row r="168" spans="1:48" s="2" customFormat="1" ht="30" customHeight="1" x14ac:dyDescent="0.2">
      <c r="A168" s="1" t="s">
        <v>522</v>
      </c>
      <c r="B168" s="1"/>
      <c r="C168" s="132">
        <v>21000</v>
      </c>
      <c r="D168" s="34" t="s">
        <v>361</v>
      </c>
      <c r="E168" s="35"/>
      <c r="F168" s="110"/>
      <c r="G168" s="110">
        <v>0</v>
      </c>
      <c r="H168" s="114"/>
      <c r="I168" s="110">
        <f t="shared" si="61"/>
        <v>0</v>
      </c>
      <c r="J168" s="36"/>
      <c r="K168" s="37">
        <f t="shared" si="62"/>
        <v>0</v>
      </c>
      <c r="L168" s="37"/>
      <c r="M168" s="37">
        <f t="shared" si="63"/>
        <v>0</v>
      </c>
      <c r="N168" s="38"/>
      <c r="O168" s="38">
        <f t="shared" si="81"/>
        <v>0</v>
      </c>
      <c r="P168" s="38">
        <f t="shared" si="82"/>
        <v>0</v>
      </c>
      <c r="Q168" s="38"/>
      <c r="R168" s="38">
        <f t="shared" si="64"/>
        <v>0</v>
      </c>
      <c r="S168" s="38">
        <f t="shared" si="65"/>
        <v>0</v>
      </c>
      <c r="T168" s="38"/>
      <c r="U168" s="38">
        <f t="shared" si="66"/>
        <v>0</v>
      </c>
      <c r="V168" s="38">
        <f t="shared" si="67"/>
        <v>0</v>
      </c>
      <c r="W168" s="38"/>
      <c r="X168" s="38">
        <f t="shared" si="68"/>
        <v>0</v>
      </c>
      <c r="Y168" s="38">
        <f t="shared" si="69"/>
        <v>0</v>
      </c>
      <c r="Z168" s="38"/>
      <c r="AA168" s="38">
        <f t="shared" si="70"/>
        <v>0</v>
      </c>
      <c r="AB168" s="38">
        <f t="shared" si="71"/>
        <v>0</v>
      </c>
      <c r="AC168" s="38"/>
      <c r="AD168" s="38">
        <f t="shared" si="72"/>
        <v>0</v>
      </c>
      <c r="AE168" s="38">
        <f t="shared" si="73"/>
        <v>0</v>
      </c>
      <c r="AF168" s="38">
        <f t="shared" si="74"/>
        <v>0</v>
      </c>
      <c r="AG168" s="38">
        <f t="shared" si="75"/>
        <v>0</v>
      </c>
      <c r="AH168" s="38">
        <f t="shared" si="76"/>
        <v>0</v>
      </c>
      <c r="AI168" s="39">
        <f t="shared" si="83"/>
        <v>0</v>
      </c>
      <c r="AJ168" s="39">
        <f t="shared" ca="1" si="77"/>
        <v>0</v>
      </c>
      <c r="AK168" s="40">
        <f t="shared" ca="1" si="78"/>
        <v>0</v>
      </c>
      <c r="AL168" s="113">
        <f t="shared" si="59"/>
        <v>0</v>
      </c>
      <c r="AM168" s="39">
        <f t="shared" ca="1" si="79"/>
        <v>0</v>
      </c>
      <c r="AN168" s="148">
        <f t="shared" ca="1" si="80"/>
        <v>0</v>
      </c>
      <c r="AO168" s="41"/>
      <c r="AP168" s="41"/>
      <c r="AQ168" s="43"/>
      <c r="AR168" s="44">
        <f t="shared" si="60"/>
        <v>0</v>
      </c>
      <c r="AS168" s="45" t="str">
        <f>IF(COUNTIF(AS169:AS171,"MEDIDO")&gt;0,"MEDIDO","NÃO MEDIDO")</f>
        <v>NÃO MEDIDO</v>
      </c>
      <c r="AT168" s="46"/>
      <c r="AU168" s="47"/>
      <c r="AV168" s="48"/>
    </row>
    <row r="169" spans="1:48" s="2" customFormat="1" ht="30" customHeight="1" x14ac:dyDescent="0.2">
      <c r="A169" s="2" t="s">
        <v>521</v>
      </c>
      <c r="C169" s="132" t="s">
        <v>362</v>
      </c>
      <c r="D169" s="34" t="s">
        <v>363</v>
      </c>
      <c r="E169" s="35" t="s">
        <v>110</v>
      </c>
      <c r="F169" s="110">
        <v>2</v>
      </c>
      <c r="G169" s="110">
        <v>0</v>
      </c>
      <c r="H169" s="114"/>
      <c r="I169" s="110">
        <f t="shared" si="61"/>
        <v>2</v>
      </c>
      <c r="J169" s="36">
        <v>237.08</v>
      </c>
      <c r="K169" s="37">
        <f t="shared" si="62"/>
        <v>474.16</v>
      </c>
      <c r="L169" s="37"/>
      <c r="M169" s="37">
        <f t="shared" si="63"/>
        <v>0</v>
      </c>
      <c r="N169" s="38">
        <v>2</v>
      </c>
      <c r="O169" s="38">
        <f t="shared" si="81"/>
        <v>474.16</v>
      </c>
      <c r="P169" s="38">
        <f t="shared" si="82"/>
        <v>0</v>
      </c>
      <c r="Q169" s="38"/>
      <c r="R169" s="38">
        <f t="shared" si="64"/>
        <v>0</v>
      </c>
      <c r="S169" s="38">
        <f t="shared" si="65"/>
        <v>0</v>
      </c>
      <c r="T169" s="38"/>
      <c r="U169" s="38">
        <f t="shared" si="66"/>
        <v>0</v>
      </c>
      <c r="V169" s="38">
        <f t="shared" si="67"/>
        <v>0</v>
      </c>
      <c r="W169" s="38"/>
      <c r="X169" s="38">
        <f t="shared" si="68"/>
        <v>0</v>
      </c>
      <c r="Y169" s="38">
        <f t="shared" si="69"/>
        <v>0</v>
      </c>
      <c r="Z169" s="38"/>
      <c r="AA169" s="38">
        <f t="shared" si="70"/>
        <v>0</v>
      </c>
      <c r="AB169" s="38">
        <f t="shared" si="71"/>
        <v>0</v>
      </c>
      <c r="AC169" s="38"/>
      <c r="AD169" s="38">
        <f t="shared" si="72"/>
        <v>0</v>
      </c>
      <c r="AE169" s="38">
        <f t="shared" si="73"/>
        <v>0</v>
      </c>
      <c r="AF169" s="38">
        <f t="shared" si="74"/>
        <v>0</v>
      </c>
      <c r="AG169" s="38">
        <f t="shared" si="75"/>
        <v>0</v>
      </c>
      <c r="AH169" s="38">
        <f t="shared" si="76"/>
        <v>0</v>
      </c>
      <c r="AI169" s="39">
        <f t="shared" si="83"/>
        <v>2</v>
      </c>
      <c r="AJ169" s="39">
        <f t="shared" ca="1" si="77"/>
        <v>474.16</v>
      </c>
      <c r="AK169" s="40">
        <f t="shared" ca="1" si="78"/>
        <v>0</v>
      </c>
      <c r="AL169" s="113">
        <f t="shared" si="59"/>
        <v>0</v>
      </c>
      <c r="AM169" s="39">
        <f t="shared" ca="1" si="79"/>
        <v>0</v>
      </c>
      <c r="AN169" s="148">
        <f t="shared" ca="1" si="80"/>
        <v>0</v>
      </c>
      <c r="AO169" s="41"/>
      <c r="AP169" s="41"/>
      <c r="AQ169" s="43"/>
      <c r="AR169" s="44">
        <f t="shared" si="60"/>
        <v>0</v>
      </c>
      <c r="AS169" s="45" t="str">
        <f t="shared" si="84"/>
        <v>NÃO MEDIDO</v>
      </c>
      <c r="AT169" s="46"/>
      <c r="AU169" s="47"/>
      <c r="AV169" s="48"/>
    </row>
    <row r="170" spans="1:48" s="2" customFormat="1" ht="30" customHeight="1" x14ac:dyDescent="0.2">
      <c r="A170" s="2" t="s">
        <v>521</v>
      </c>
      <c r="C170" s="132" t="s">
        <v>364</v>
      </c>
      <c r="D170" s="34" t="s">
        <v>365</v>
      </c>
      <c r="E170" s="35" t="s">
        <v>94</v>
      </c>
      <c r="F170" s="110">
        <v>1</v>
      </c>
      <c r="G170" s="110">
        <v>0</v>
      </c>
      <c r="H170" s="114"/>
      <c r="I170" s="110">
        <f t="shared" si="61"/>
        <v>1</v>
      </c>
      <c r="J170" s="36">
        <v>317.37</v>
      </c>
      <c r="K170" s="37">
        <f t="shared" si="62"/>
        <v>317.37</v>
      </c>
      <c r="L170" s="37"/>
      <c r="M170" s="37">
        <f t="shared" si="63"/>
        <v>0</v>
      </c>
      <c r="N170" s="38">
        <v>1</v>
      </c>
      <c r="O170" s="38">
        <f t="shared" si="81"/>
        <v>317.37</v>
      </c>
      <c r="P170" s="38">
        <f t="shared" si="82"/>
        <v>0</v>
      </c>
      <c r="Q170" s="38"/>
      <c r="R170" s="38">
        <f t="shared" si="64"/>
        <v>0</v>
      </c>
      <c r="S170" s="38">
        <f t="shared" si="65"/>
        <v>0</v>
      </c>
      <c r="T170" s="38"/>
      <c r="U170" s="38">
        <f t="shared" si="66"/>
        <v>0</v>
      </c>
      <c r="V170" s="38">
        <f t="shared" si="67"/>
        <v>0</v>
      </c>
      <c r="W170" s="38"/>
      <c r="X170" s="38">
        <f t="shared" si="68"/>
        <v>0</v>
      </c>
      <c r="Y170" s="38">
        <f t="shared" si="69"/>
        <v>0</v>
      </c>
      <c r="Z170" s="38"/>
      <c r="AA170" s="38">
        <f t="shared" si="70"/>
        <v>0</v>
      </c>
      <c r="AB170" s="38">
        <f t="shared" si="71"/>
        <v>0</v>
      </c>
      <c r="AC170" s="38"/>
      <c r="AD170" s="38">
        <f t="shared" si="72"/>
        <v>0</v>
      </c>
      <c r="AE170" s="38">
        <f t="shared" si="73"/>
        <v>0</v>
      </c>
      <c r="AF170" s="38">
        <f t="shared" si="74"/>
        <v>0</v>
      </c>
      <c r="AG170" s="38">
        <f t="shared" si="75"/>
        <v>0</v>
      </c>
      <c r="AH170" s="38">
        <f t="shared" si="76"/>
        <v>0</v>
      </c>
      <c r="AI170" s="39">
        <f t="shared" si="83"/>
        <v>1</v>
      </c>
      <c r="AJ170" s="39">
        <f t="shared" ca="1" si="77"/>
        <v>317.37</v>
      </c>
      <c r="AK170" s="40">
        <f t="shared" ca="1" si="78"/>
        <v>0</v>
      </c>
      <c r="AL170" s="113">
        <f t="shared" si="59"/>
        <v>0</v>
      </c>
      <c r="AM170" s="39">
        <f t="shared" ca="1" si="79"/>
        <v>0</v>
      </c>
      <c r="AN170" s="148">
        <f t="shared" ca="1" si="80"/>
        <v>0</v>
      </c>
      <c r="AO170" s="41"/>
      <c r="AP170" s="41"/>
      <c r="AQ170" s="43"/>
      <c r="AR170" s="44">
        <f t="shared" si="60"/>
        <v>0</v>
      </c>
      <c r="AS170" s="45" t="str">
        <f t="shared" si="84"/>
        <v>NÃO MEDIDO</v>
      </c>
      <c r="AT170" s="46"/>
      <c r="AU170" s="47"/>
      <c r="AV170" s="48"/>
    </row>
    <row r="171" spans="1:48" s="2" customFormat="1" ht="30" customHeight="1" x14ac:dyDescent="0.2">
      <c r="A171" s="2" t="s">
        <v>521</v>
      </c>
      <c r="C171" s="132" t="s">
        <v>366</v>
      </c>
      <c r="D171" s="34" t="s">
        <v>367</v>
      </c>
      <c r="E171" s="35" t="s">
        <v>115</v>
      </c>
      <c r="F171" s="110">
        <v>79</v>
      </c>
      <c r="G171" s="110">
        <v>0</v>
      </c>
      <c r="H171" s="114"/>
      <c r="I171" s="110">
        <f t="shared" si="61"/>
        <v>79</v>
      </c>
      <c r="J171" s="36">
        <v>54.03</v>
      </c>
      <c r="K171" s="37">
        <f t="shared" si="62"/>
        <v>4268.37</v>
      </c>
      <c r="L171" s="37"/>
      <c r="M171" s="37">
        <f t="shared" si="63"/>
        <v>0</v>
      </c>
      <c r="N171" s="38">
        <v>3.95</v>
      </c>
      <c r="O171" s="38">
        <f t="shared" si="81"/>
        <v>213.42</v>
      </c>
      <c r="P171" s="38">
        <f t="shared" si="82"/>
        <v>0</v>
      </c>
      <c r="Q171" s="38"/>
      <c r="R171" s="38">
        <f t="shared" si="64"/>
        <v>0</v>
      </c>
      <c r="S171" s="38">
        <f t="shared" si="65"/>
        <v>0</v>
      </c>
      <c r="T171" s="38"/>
      <c r="U171" s="38">
        <f t="shared" si="66"/>
        <v>0</v>
      </c>
      <c r="V171" s="38">
        <f t="shared" si="67"/>
        <v>0</v>
      </c>
      <c r="W171" s="38"/>
      <c r="X171" s="38">
        <f t="shared" si="68"/>
        <v>0</v>
      </c>
      <c r="Y171" s="38">
        <f t="shared" si="69"/>
        <v>0</v>
      </c>
      <c r="Z171" s="38"/>
      <c r="AA171" s="38">
        <f t="shared" si="70"/>
        <v>0</v>
      </c>
      <c r="AB171" s="38">
        <f t="shared" si="71"/>
        <v>0</v>
      </c>
      <c r="AC171" s="38"/>
      <c r="AD171" s="38">
        <f t="shared" si="72"/>
        <v>0</v>
      </c>
      <c r="AE171" s="38">
        <f t="shared" si="73"/>
        <v>0</v>
      </c>
      <c r="AF171" s="38">
        <f t="shared" si="74"/>
        <v>0</v>
      </c>
      <c r="AG171" s="38">
        <f t="shared" si="75"/>
        <v>0</v>
      </c>
      <c r="AH171" s="38">
        <f t="shared" si="76"/>
        <v>0</v>
      </c>
      <c r="AI171" s="39">
        <f t="shared" si="83"/>
        <v>3.95</v>
      </c>
      <c r="AJ171" s="39">
        <f t="shared" ca="1" si="77"/>
        <v>213.42</v>
      </c>
      <c r="AK171" s="40">
        <f t="shared" ca="1" si="78"/>
        <v>0</v>
      </c>
      <c r="AL171" s="113">
        <f t="shared" si="59"/>
        <v>75.05</v>
      </c>
      <c r="AM171" s="39">
        <f t="shared" ca="1" si="79"/>
        <v>4054.95</v>
      </c>
      <c r="AN171" s="148">
        <f t="shared" ca="1" si="80"/>
        <v>0</v>
      </c>
      <c r="AO171" s="41"/>
      <c r="AP171" s="41"/>
      <c r="AQ171" s="43"/>
      <c r="AR171" s="44">
        <f t="shared" si="60"/>
        <v>0</v>
      </c>
      <c r="AS171" s="45" t="str">
        <f t="shared" si="84"/>
        <v>NÃO MEDIDO</v>
      </c>
      <c r="AT171" s="46"/>
      <c r="AU171" s="47"/>
      <c r="AV171" s="48"/>
    </row>
    <row r="172" spans="1:48" s="2" customFormat="1" ht="30" customHeight="1" x14ac:dyDescent="0.2">
      <c r="A172" s="1" t="s">
        <v>522</v>
      </c>
      <c r="B172" s="1"/>
      <c r="C172" s="132">
        <v>3</v>
      </c>
      <c r="D172" s="34" t="s">
        <v>368</v>
      </c>
      <c r="E172" s="35"/>
      <c r="F172" s="110"/>
      <c r="G172" s="110">
        <v>0</v>
      </c>
      <c r="H172" s="114"/>
      <c r="I172" s="110">
        <f t="shared" si="61"/>
        <v>0</v>
      </c>
      <c r="J172" s="36"/>
      <c r="K172" s="37">
        <f t="shared" si="62"/>
        <v>0</v>
      </c>
      <c r="L172" s="37"/>
      <c r="M172" s="37">
        <f t="shared" si="63"/>
        <v>0</v>
      </c>
      <c r="N172" s="38"/>
      <c r="O172" s="38">
        <f t="shared" si="81"/>
        <v>0</v>
      </c>
      <c r="P172" s="38">
        <f t="shared" si="82"/>
        <v>0</v>
      </c>
      <c r="Q172" s="38"/>
      <c r="R172" s="38">
        <f t="shared" si="64"/>
        <v>0</v>
      </c>
      <c r="S172" s="38">
        <f t="shared" si="65"/>
        <v>0</v>
      </c>
      <c r="T172" s="38"/>
      <c r="U172" s="38">
        <f t="shared" si="66"/>
        <v>0</v>
      </c>
      <c r="V172" s="38">
        <f t="shared" si="67"/>
        <v>0</v>
      </c>
      <c r="W172" s="38"/>
      <c r="X172" s="38">
        <f t="shared" si="68"/>
        <v>0</v>
      </c>
      <c r="Y172" s="38">
        <f t="shared" si="69"/>
        <v>0</v>
      </c>
      <c r="Z172" s="38"/>
      <c r="AA172" s="38">
        <f t="shared" si="70"/>
        <v>0</v>
      </c>
      <c r="AB172" s="38">
        <f t="shared" si="71"/>
        <v>0</v>
      </c>
      <c r="AC172" s="38"/>
      <c r="AD172" s="38">
        <f t="shared" si="72"/>
        <v>0</v>
      </c>
      <c r="AE172" s="38">
        <f t="shared" si="73"/>
        <v>0</v>
      </c>
      <c r="AF172" s="38">
        <f t="shared" si="74"/>
        <v>0</v>
      </c>
      <c r="AG172" s="38">
        <f t="shared" si="75"/>
        <v>0</v>
      </c>
      <c r="AH172" s="38">
        <f t="shared" si="76"/>
        <v>0</v>
      </c>
      <c r="AI172" s="39">
        <f t="shared" si="83"/>
        <v>0</v>
      </c>
      <c r="AJ172" s="39">
        <f t="shared" ca="1" si="77"/>
        <v>0</v>
      </c>
      <c r="AK172" s="40">
        <f t="shared" ca="1" si="78"/>
        <v>0</v>
      </c>
      <c r="AL172" s="113">
        <f t="shared" si="59"/>
        <v>0</v>
      </c>
      <c r="AM172" s="39">
        <f t="shared" ca="1" si="79"/>
        <v>0</v>
      </c>
      <c r="AN172" s="148">
        <f t="shared" ca="1" si="80"/>
        <v>0</v>
      </c>
      <c r="AO172" s="41"/>
      <c r="AP172" s="41"/>
      <c r="AQ172" s="43"/>
      <c r="AR172" s="44">
        <f t="shared" si="60"/>
        <v>0</v>
      </c>
      <c r="AS172" s="45" t="str">
        <f>IF(COUNTIF(AS173:AS184,"MEDIDO")&gt;0,"MEDIDO","NÃO MEDIDO")</f>
        <v>MEDIDO</v>
      </c>
      <c r="AT172" s="46"/>
      <c r="AU172" s="47"/>
      <c r="AV172" s="48"/>
    </row>
    <row r="173" spans="1:48" s="2" customFormat="1" ht="30" customHeight="1" x14ac:dyDescent="0.2">
      <c r="A173" s="1" t="s">
        <v>522</v>
      </c>
      <c r="B173" s="1"/>
      <c r="C173" s="132">
        <v>30100</v>
      </c>
      <c r="D173" s="34" t="s">
        <v>369</v>
      </c>
      <c r="E173" s="35"/>
      <c r="F173" s="110"/>
      <c r="G173" s="110">
        <v>0</v>
      </c>
      <c r="H173" s="114"/>
      <c r="I173" s="110">
        <f t="shared" si="61"/>
        <v>0</v>
      </c>
      <c r="J173" s="36"/>
      <c r="K173" s="37">
        <f t="shared" si="62"/>
        <v>0</v>
      </c>
      <c r="L173" s="37"/>
      <c r="M173" s="37">
        <f t="shared" si="63"/>
        <v>0</v>
      </c>
      <c r="N173" s="38"/>
      <c r="O173" s="38">
        <f t="shared" si="81"/>
        <v>0</v>
      </c>
      <c r="P173" s="38">
        <f t="shared" si="82"/>
        <v>0</v>
      </c>
      <c r="Q173" s="38"/>
      <c r="R173" s="38">
        <f t="shared" si="64"/>
        <v>0</v>
      </c>
      <c r="S173" s="38">
        <f t="shared" si="65"/>
        <v>0</v>
      </c>
      <c r="T173" s="38"/>
      <c r="U173" s="38">
        <f t="shared" si="66"/>
        <v>0</v>
      </c>
      <c r="V173" s="38">
        <f t="shared" si="67"/>
        <v>0</v>
      </c>
      <c r="W173" s="38"/>
      <c r="X173" s="38">
        <f t="shared" si="68"/>
        <v>0</v>
      </c>
      <c r="Y173" s="38">
        <f t="shared" si="69"/>
        <v>0</v>
      </c>
      <c r="Z173" s="38"/>
      <c r="AA173" s="38">
        <f t="shared" si="70"/>
        <v>0</v>
      </c>
      <c r="AB173" s="38">
        <f t="shared" si="71"/>
        <v>0</v>
      </c>
      <c r="AC173" s="38"/>
      <c r="AD173" s="38">
        <f t="shared" si="72"/>
        <v>0</v>
      </c>
      <c r="AE173" s="38">
        <f t="shared" si="73"/>
        <v>0</v>
      </c>
      <c r="AF173" s="38">
        <f t="shared" si="74"/>
        <v>0</v>
      </c>
      <c r="AG173" s="38">
        <f t="shared" si="75"/>
        <v>0</v>
      </c>
      <c r="AH173" s="38">
        <f t="shared" si="76"/>
        <v>0</v>
      </c>
      <c r="AI173" s="39">
        <f t="shared" si="83"/>
        <v>0</v>
      </c>
      <c r="AJ173" s="39">
        <f t="shared" ca="1" si="77"/>
        <v>0</v>
      </c>
      <c r="AK173" s="40">
        <f t="shared" ca="1" si="78"/>
        <v>0</v>
      </c>
      <c r="AL173" s="113">
        <f t="shared" si="59"/>
        <v>0</v>
      </c>
      <c r="AM173" s="39">
        <f t="shared" ca="1" si="79"/>
        <v>0</v>
      </c>
      <c r="AN173" s="148">
        <f t="shared" ca="1" si="80"/>
        <v>0</v>
      </c>
      <c r="AO173" s="41"/>
      <c r="AP173" s="41"/>
      <c r="AQ173" s="43"/>
      <c r="AR173" s="44">
        <f t="shared" si="60"/>
        <v>7.6</v>
      </c>
      <c r="AS173" s="45" t="str">
        <f>IF(COUNTIF(AS174,"MEDIDO")&gt;0,"MEDIDO","NÃO MEDIDO")</f>
        <v>NÃO MEDIDO</v>
      </c>
      <c r="AT173" s="46"/>
      <c r="AU173" s="47"/>
      <c r="AV173" s="48"/>
    </row>
    <row r="174" spans="1:48" s="2" customFormat="1" ht="30" customHeight="1" x14ac:dyDescent="0.2">
      <c r="A174" s="2" t="s">
        <v>521</v>
      </c>
      <c r="C174" s="132" t="s">
        <v>370</v>
      </c>
      <c r="D174" s="34" t="s">
        <v>371</v>
      </c>
      <c r="E174" s="35" t="s">
        <v>115</v>
      </c>
      <c r="F174" s="110">
        <v>11.4</v>
      </c>
      <c r="G174" s="110">
        <v>7.6</v>
      </c>
      <c r="H174" s="114"/>
      <c r="I174" s="110">
        <f t="shared" si="61"/>
        <v>19</v>
      </c>
      <c r="J174" s="36">
        <v>105.4</v>
      </c>
      <c r="K174" s="37">
        <f t="shared" si="62"/>
        <v>2002.6</v>
      </c>
      <c r="L174" s="37"/>
      <c r="M174" s="37">
        <f t="shared" si="63"/>
        <v>0</v>
      </c>
      <c r="N174" s="38"/>
      <c r="O174" s="38">
        <f t="shared" si="81"/>
        <v>0</v>
      </c>
      <c r="P174" s="38">
        <f t="shared" si="82"/>
        <v>0</v>
      </c>
      <c r="Q174" s="38"/>
      <c r="R174" s="38">
        <f t="shared" si="64"/>
        <v>0</v>
      </c>
      <c r="S174" s="38">
        <f t="shared" si="65"/>
        <v>0</v>
      </c>
      <c r="T174" s="38"/>
      <c r="U174" s="38">
        <f t="shared" si="66"/>
        <v>0</v>
      </c>
      <c r="V174" s="38">
        <f t="shared" si="67"/>
        <v>0</v>
      </c>
      <c r="W174" s="38">
        <v>11.4</v>
      </c>
      <c r="X174" s="38">
        <f t="shared" si="68"/>
        <v>1201.56</v>
      </c>
      <c r="Y174" s="38">
        <f t="shared" si="69"/>
        <v>0</v>
      </c>
      <c r="Z174" s="38"/>
      <c r="AA174" s="38">
        <f t="shared" si="70"/>
        <v>0</v>
      </c>
      <c r="AB174" s="38">
        <f t="shared" si="71"/>
        <v>0</v>
      </c>
      <c r="AC174" s="38">
        <v>7.6</v>
      </c>
      <c r="AD174" s="38">
        <f t="shared" si="72"/>
        <v>801.04</v>
      </c>
      <c r="AE174" s="38">
        <f t="shared" si="73"/>
        <v>0</v>
      </c>
      <c r="AF174" s="38">
        <f t="shared" si="74"/>
        <v>0</v>
      </c>
      <c r="AG174" s="38">
        <f t="shared" si="75"/>
        <v>0</v>
      </c>
      <c r="AH174" s="38">
        <f t="shared" si="76"/>
        <v>0</v>
      </c>
      <c r="AI174" s="39">
        <f t="shared" si="83"/>
        <v>19</v>
      </c>
      <c r="AJ174" s="39">
        <f t="shared" ca="1" si="77"/>
        <v>2002.6</v>
      </c>
      <c r="AK174" s="40">
        <f t="shared" ca="1" si="78"/>
        <v>0</v>
      </c>
      <c r="AL174" s="113">
        <f t="shared" si="59"/>
        <v>0</v>
      </c>
      <c r="AM174" s="39">
        <f t="shared" ca="1" si="79"/>
        <v>0</v>
      </c>
      <c r="AN174" s="148">
        <f t="shared" ca="1" si="80"/>
        <v>0</v>
      </c>
      <c r="AO174" s="41"/>
      <c r="AP174" s="41"/>
      <c r="AQ174" s="43"/>
      <c r="AR174" s="44">
        <f t="shared" si="60"/>
        <v>0</v>
      </c>
      <c r="AS174" s="45" t="str">
        <f t="shared" si="84"/>
        <v>NÃO MEDIDO</v>
      </c>
      <c r="AT174" s="46"/>
      <c r="AU174" s="47"/>
      <c r="AV174" s="48"/>
    </row>
    <row r="175" spans="1:48" s="2" customFormat="1" ht="30" customHeight="1" x14ac:dyDescent="0.2">
      <c r="A175" s="1" t="s">
        <v>522</v>
      </c>
      <c r="B175" s="1"/>
      <c r="C175" s="132">
        <v>30200</v>
      </c>
      <c r="D175" s="34" t="s">
        <v>372</v>
      </c>
      <c r="E175" s="35"/>
      <c r="F175" s="110"/>
      <c r="G175" s="110">
        <v>0</v>
      </c>
      <c r="H175" s="114"/>
      <c r="I175" s="110">
        <f t="shared" si="61"/>
        <v>0</v>
      </c>
      <c r="J175" s="36"/>
      <c r="K175" s="37">
        <f t="shared" si="62"/>
        <v>0</v>
      </c>
      <c r="L175" s="37"/>
      <c r="M175" s="37">
        <f t="shared" si="63"/>
        <v>0</v>
      </c>
      <c r="N175" s="38"/>
      <c r="O175" s="38">
        <f t="shared" si="81"/>
        <v>0</v>
      </c>
      <c r="P175" s="38">
        <f t="shared" si="82"/>
        <v>0</v>
      </c>
      <c r="Q175" s="38"/>
      <c r="R175" s="38">
        <f t="shared" si="64"/>
        <v>0</v>
      </c>
      <c r="S175" s="38">
        <f t="shared" si="65"/>
        <v>0</v>
      </c>
      <c r="T175" s="38"/>
      <c r="U175" s="38">
        <f t="shared" si="66"/>
        <v>0</v>
      </c>
      <c r="V175" s="38">
        <f t="shared" si="67"/>
        <v>0</v>
      </c>
      <c r="W175" s="38"/>
      <c r="X175" s="38">
        <f t="shared" si="68"/>
        <v>0</v>
      </c>
      <c r="Y175" s="38">
        <f t="shared" si="69"/>
        <v>0</v>
      </c>
      <c r="Z175" s="38"/>
      <c r="AA175" s="38">
        <f t="shared" si="70"/>
        <v>0</v>
      </c>
      <c r="AB175" s="38">
        <f t="shared" si="71"/>
        <v>0</v>
      </c>
      <c r="AC175" s="38"/>
      <c r="AD175" s="38">
        <f t="shared" si="72"/>
        <v>0</v>
      </c>
      <c r="AE175" s="38">
        <f t="shared" si="73"/>
        <v>0</v>
      </c>
      <c r="AF175" s="38">
        <f t="shared" si="74"/>
        <v>0</v>
      </c>
      <c r="AG175" s="38">
        <f t="shared" si="75"/>
        <v>0</v>
      </c>
      <c r="AH175" s="38">
        <f t="shared" si="76"/>
        <v>0</v>
      </c>
      <c r="AI175" s="39">
        <f t="shared" si="83"/>
        <v>0</v>
      </c>
      <c r="AJ175" s="39">
        <f t="shared" ca="1" si="77"/>
        <v>0</v>
      </c>
      <c r="AK175" s="40">
        <f t="shared" ca="1" si="78"/>
        <v>0</v>
      </c>
      <c r="AL175" s="113">
        <f t="shared" si="59"/>
        <v>0</v>
      </c>
      <c r="AM175" s="39">
        <f t="shared" ca="1" si="79"/>
        <v>0</v>
      </c>
      <c r="AN175" s="148">
        <f t="shared" ca="1" si="80"/>
        <v>0</v>
      </c>
      <c r="AO175" s="41"/>
      <c r="AP175" s="41"/>
      <c r="AQ175" s="43"/>
      <c r="AR175" s="44">
        <f t="shared" si="60"/>
        <v>0</v>
      </c>
      <c r="AS175" s="45" t="str">
        <f>IF(COUNTIF(AS176:AS179,"MEDIDO")&gt;0,"MEDIDO","NÃO MEDIDO")</f>
        <v>MEDIDO</v>
      </c>
      <c r="AT175" s="46"/>
      <c r="AU175" s="47"/>
      <c r="AV175" s="48"/>
    </row>
    <row r="176" spans="1:48" s="2" customFormat="1" ht="30" customHeight="1" x14ac:dyDescent="0.2">
      <c r="A176" s="2" t="s">
        <v>521</v>
      </c>
      <c r="C176" s="132" t="s">
        <v>373</v>
      </c>
      <c r="D176" s="34" t="s">
        <v>374</v>
      </c>
      <c r="E176" s="35" t="s">
        <v>89</v>
      </c>
      <c r="F176" s="110">
        <v>239.5</v>
      </c>
      <c r="G176" s="110">
        <v>0</v>
      </c>
      <c r="H176" s="114"/>
      <c r="I176" s="110">
        <f t="shared" si="61"/>
        <v>239.5</v>
      </c>
      <c r="J176" s="36">
        <v>3.49</v>
      </c>
      <c r="K176" s="37">
        <f t="shared" si="62"/>
        <v>835.86</v>
      </c>
      <c r="L176" s="37"/>
      <c r="M176" s="37">
        <f t="shared" si="63"/>
        <v>0</v>
      </c>
      <c r="N176" s="38"/>
      <c r="O176" s="38">
        <f t="shared" si="81"/>
        <v>0</v>
      </c>
      <c r="P176" s="38">
        <f t="shared" si="82"/>
        <v>0</v>
      </c>
      <c r="Q176" s="38">
        <v>85.99</v>
      </c>
      <c r="R176" s="38">
        <f t="shared" si="64"/>
        <v>300.11</v>
      </c>
      <c r="S176" s="38">
        <f t="shared" si="65"/>
        <v>0</v>
      </c>
      <c r="T176" s="38"/>
      <c r="U176" s="38">
        <f t="shared" si="66"/>
        <v>0</v>
      </c>
      <c r="V176" s="38">
        <f t="shared" si="67"/>
        <v>0</v>
      </c>
      <c r="W176" s="38"/>
      <c r="X176" s="38">
        <f t="shared" si="68"/>
        <v>0</v>
      </c>
      <c r="Y176" s="38">
        <f t="shared" si="69"/>
        <v>0</v>
      </c>
      <c r="Z176" s="38"/>
      <c r="AA176" s="38">
        <f t="shared" si="70"/>
        <v>0</v>
      </c>
      <c r="AB176" s="38">
        <f t="shared" si="71"/>
        <v>0</v>
      </c>
      <c r="AC176" s="38"/>
      <c r="AD176" s="38">
        <f t="shared" si="72"/>
        <v>0</v>
      </c>
      <c r="AE176" s="38">
        <f t="shared" si="73"/>
        <v>0</v>
      </c>
      <c r="AF176" s="38">
        <f t="shared" si="74"/>
        <v>0</v>
      </c>
      <c r="AG176" s="38">
        <f t="shared" si="75"/>
        <v>0</v>
      </c>
      <c r="AH176" s="38">
        <f t="shared" si="76"/>
        <v>0</v>
      </c>
      <c r="AI176" s="39">
        <f t="shared" si="83"/>
        <v>85.99</v>
      </c>
      <c r="AJ176" s="39">
        <f t="shared" ca="1" si="77"/>
        <v>300.11</v>
      </c>
      <c r="AK176" s="40">
        <f t="shared" ca="1" si="78"/>
        <v>0</v>
      </c>
      <c r="AL176" s="113">
        <f t="shared" si="59"/>
        <v>153.51</v>
      </c>
      <c r="AM176" s="39">
        <f t="shared" ca="1" si="79"/>
        <v>535.75</v>
      </c>
      <c r="AN176" s="148">
        <f t="shared" ca="1" si="80"/>
        <v>0</v>
      </c>
      <c r="AO176" s="41"/>
      <c r="AP176" s="41"/>
      <c r="AQ176" s="43"/>
      <c r="AR176" s="44">
        <f t="shared" si="60"/>
        <v>0</v>
      </c>
      <c r="AS176" s="45" t="str">
        <f t="shared" si="84"/>
        <v>NÃO MEDIDO</v>
      </c>
      <c r="AT176" s="46"/>
      <c r="AU176" s="47"/>
      <c r="AV176" s="48"/>
    </row>
    <row r="177" spans="1:48" s="2" customFormat="1" ht="30" customHeight="1" x14ac:dyDescent="0.2">
      <c r="A177" s="2" t="s">
        <v>521</v>
      </c>
      <c r="C177" s="132" t="s">
        <v>375</v>
      </c>
      <c r="D177" s="34" t="s">
        <v>376</v>
      </c>
      <c r="E177" s="35" t="s">
        <v>89</v>
      </c>
      <c r="F177" s="110">
        <v>87.2</v>
      </c>
      <c r="G177" s="110">
        <v>0</v>
      </c>
      <c r="H177" s="114"/>
      <c r="I177" s="110">
        <f t="shared" si="61"/>
        <v>87.2</v>
      </c>
      <c r="J177" s="36">
        <v>69.38</v>
      </c>
      <c r="K177" s="37">
        <f t="shared" si="62"/>
        <v>6049.94</v>
      </c>
      <c r="L177" s="37"/>
      <c r="M177" s="37">
        <f t="shared" si="63"/>
        <v>0</v>
      </c>
      <c r="N177" s="38">
        <v>11.62</v>
      </c>
      <c r="O177" s="38">
        <f t="shared" si="81"/>
        <v>806.2</v>
      </c>
      <c r="P177" s="38">
        <f t="shared" si="82"/>
        <v>0</v>
      </c>
      <c r="Q177" s="38"/>
      <c r="R177" s="38">
        <f t="shared" si="64"/>
        <v>0</v>
      </c>
      <c r="S177" s="38">
        <f t="shared" si="65"/>
        <v>0</v>
      </c>
      <c r="T177" s="38"/>
      <c r="U177" s="38">
        <f t="shared" si="66"/>
        <v>0</v>
      </c>
      <c r="V177" s="38">
        <f t="shared" si="67"/>
        <v>0</v>
      </c>
      <c r="W177" s="38"/>
      <c r="X177" s="38">
        <f t="shared" si="68"/>
        <v>0</v>
      </c>
      <c r="Y177" s="38">
        <f t="shared" si="69"/>
        <v>0</v>
      </c>
      <c r="Z177" s="38"/>
      <c r="AA177" s="38">
        <f t="shared" si="70"/>
        <v>0</v>
      </c>
      <c r="AB177" s="38">
        <f t="shared" si="71"/>
        <v>0</v>
      </c>
      <c r="AC177" s="38"/>
      <c r="AD177" s="38">
        <f t="shared" si="72"/>
        <v>0</v>
      </c>
      <c r="AE177" s="38">
        <f t="shared" si="73"/>
        <v>0</v>
      </c>
      <c r="AF177" s="38">
        <f t="shared" si="74"/>
        <v>0</v>
      </c>
      <c r="AG177" s="38">
        <f t="shared" si="75"/>
        <v>0</v>
      </c>
      <c r="AH177" s="38">
        <f t="shared" si="76"/>
        <v>0</v>
      </c>
      <c r="AI177" s="39">
        <f t="shared" si="83"/>
        <v>11.62</v>
      </c>
      <c r="AJ177" s="39">
        <f t="shared" ca="1" si="77"/>
        <v>806.2</v>
      </c>
      <c r="AK177" s="40">
        <f t="shared" ca="1" si="78"/>
        <v>0</v>
      </c>
      <c r="AL177" s="113">
        <f t="shared" si="59"/>
        <v>75.58</v>
      </c>
      <c r="AM177" s="39">
        <f t="shared" ca="1" si="79"/>
        <v>5243.74</v>
      </c>
      <c r="AN177" s="148">
        <f t="shared" ca="1" si="80"/>
        <v>0</v>
      </c>
      <c r="AO177" s="41"/>
      <c r="AP177" s="41"/>
      <c r="AQ177" s="43"/>
      <c r="AR177" s="44">
        <f t="shared" si="60"/>
        <v>31.2</v>
      </c>
      <c r="AS177" s="45" t="str">
        <f t="shared" si="84"/>
        <v>MEDIDO</v>
      </c>
      <c r="AT177" s="46"/>
      <c r="AU177" s="47"/>
      <c r="AV177" s="48"/>
    </row>
    <row r="178" spans="1:48" s="2" customFormat="1" ht="30" customHeight="1" x14ac:dyDescent="0.2">
      <c r="A178" s="2" t="s">
        <v>521</v>
      </c>
      <c r="C178" s="132" t="s">
        <v>377</v>
      </c>
      <c r="D178" s="34" t="s">
        <v>378</v>
      </c>
      <c r="E178" s="35" t="s">
        <v>94</v>
      </c>
      <c r="F178" s="110">
        <v>48</v>
      </c>
      <c r="G178" s="110">
        <v>31.2</v>
      </c>
      <c r="H178" s="114"/>
      <c r="I178" s="110">
        <f t="shared" si="61"/>
        <v>79.2</v>
      </c>
      <c r="J178" s="36">
        <v>252.84</v>
      </c>
      <c r="K178" s="37">
        <f t="shared" si="62"/>
        <v>20024.93</v>
      </c>
      <c r="L178" s="37"/>
      <c r="M178" s="37">
        <f t="shared" si="63"/>
        <v>0</v>
      </c>
      <c r="N178" s="38"/>
      <c r="O178" s="38">
        <f t="shared" si="81"/>
        <v>0</v>
      </c>
      <c r="P178" s="38">
        <f t="shared" si="82"/>
        <v>0</v>
      </c>
      <c r="Q178" s="38">
        <v>48</v>
      </c>
      <c r="R178" s="38">
        <f t="shared" si="64"/>
        <v>12136.32</v>
      </c>
      <c r="S178" s="38">
        <f t="shared" si="65"/>
        <v>0</v>
      </c>
      <c r="T178" s="38"/>
      <c r="U178" s="38">
        <f t="shared" si="66"/>
        <v>0</v>
      </c>
      <c r="V178" s="38">
        <f t="shared" si="67"/>
        <v>0</v>
      </c>
      <c r="W178" s="38"/>
      <c r="X178" s="38">
        <f t="shared" si="68"/>
        <v>0</v>
      </c>
      <c r="Y178" s="38">
        <f t="shared" si="69"/>
        <v>0</v>
      </c>
      <c r="Z178" s="38"/>
      <c r="AA178" s="38">
        <f t="shared" si="70"/>
        <v>0</v>
      </c>
      <c r="AB178" s="38">
        <f t="shared" si="71"/>
        <v>0</v>
      </c>
      <c r="AC178" s="38">
        <v>31.2</v>
      </c>
      <c r="AD178" s="38">
        <f t="shared" si="72"/>
        <v>7888.61</v>
      </c>
      <c r="AE178" s="38">
        <f t="shared" si="73"/>
        <v>0</v>
      </c>
      <c r="AF178" s="38">
        <f t="shared" si="74"/>
        <v>0</v>
      </c>
      <c r="AG178" s="38">
        <f t="shared" si="75"/>
        <v>0</v>
      </c>
      <c r="AH178" s="38">
        <f t="shared" si="76"/>
        <v>0</v>
      </c>
      <c r="AI178" s="39">
        <f t="shared" si="83"/>
        <v>79.2</v>
      </c>
      <c r="AJ178" s="39">
        <f t="shared" ca="1" si="77"/>
        <v>20024.93</v>
      </c>
      <c r="AK178" s="40">
        <f t="shared" ca="1" si="78"/>
        <v>0</v>
      </c>
      <c r="AL178" s="113">
        <f t="shared" si="59"/>
        <v>0</v>
      </c>
      <c r="AM178" s="39">
        <f t="shared" ca="1" si="79"/>
        <v>0</v>
      </c>
      <c r="AN178" s="148">
        <f t="shared" ca="1" si="80"/>
        <v>0</v>
      </c>
      <c r="AO178" s="41"/>
      <c r="AP178" s="41"/>
      <c r="AQ178" s="43"/>
      <c r="AR178" s="44">
        <f t="shared" si="60"/>
        <v>27.58</v>
      </c>
      <c r="AS178" s="45" t="str">
        <f t="shared" si="84"/>
        <v>MEDIDO</v>
      </c>
      <c r="AT178" s="46"/>
      <c r="AU178" s="47"/>
      <c r="AV178" s="48"/>
    </row>
    <row r="179" spans="1:48" s="2" customFormat="1" ht="90" customHeight="1" x14ac:dyDescent="0.2">
      <c r="A179" s="2" t="s">
        <v>535</v>
      </c>
      <c r="C179" s="132" t="s">
        <v>539</v>
      </c>
      <c r="D179" s="34" t="s">
        <v>540</v>
      </c>
      <c r="E179" s="35" t="s">
        <v>89</v>
      </c>
      <c r="F179" s="110"/>
      <c r="G179" s="110">
        <v>27.58</v>
      </c>
      <c r="H179" s="114"/>
      <c r="I179" s="110">
        <f t="shared" si="61"/>
        <v>27.58</v>
      </c>
      <c r="J179" s="36"/>
      <c r="K179" s="37">
        <f t="shared" si="62"/>
        <v>0</v>
      </c>
      <c r="L179" s="37">
        <v>206.35</v>
      </c>
      <c r="M179" s="37">
        <f t="shared" si="63"/>
        <v>5691.13</v>
      </c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>
        <f t="shared" si="68"/>
        <v>0</v>
      </c>
      <c r="Y179" s="38">
        <f t="shared" si="69"/>
        <v>0</v>
      </c>
      <c r="Z179" s="38"/>
      <c r="AA179" s="38"/>
      <c r="AB179" s="38"/>
      <c r="AC179" s="38">
        <v>27.58</v>
      </c>
      <c r="AD179" s="38">
        <f t="shared" si="72"/>
        <v>0</v>
      </c>
      <c r="AE179" s="38">
        <f t="shared" si="73"/>
        <v>5691.13</v>
      </c>
      <c r="AF179" s="38">
        <f t="shared" si="74"/>
        <v>0</v>
      </c>
      <c r="AG179" s="38">
        <f t="shared" si="75"/>
        <v>1174364.68</v>
      </c>
      <c r="AH179" s="38">
        <f t="shared" si="76"/>
        <v>0</v>
      </c>
      <c r="AI179" s="39">
        <f t="shared" si="83"/>
        <v>27.58</v>
      </c>
      <c r="AJ179" s="39">
        <f t="shared" ca="1" si="77"/>
        <v>0</v>
      </c>
      <c r="AK179" s="40">
        <f t="shared" ca="1" si="78"/>
        <v>5691.13</v>
      </c>
      <c r="AL179" s="113">
        <f t="shared" si="59"/>
        <v>0</v>
      </c>
      <c r="AM179" s="39">
        <f t="shared" ca="1" si="79"/>
        <v>0</v>
      </c>
      <c r="AN179" s="148">
        <f t="shared" ca="1" si="80"/>
        <v>0</v>
      </c>
      <c r="AO179" s="41"/>
      <c r="AP179" s="41"/>
      <c r="AQ179" s="43"/>
      <c r="AR179" s="44">
        <f t="shared" si="60"/>
        <v>0</v>
      </c>
      <c r="AS179" s="45" t="str">
        <f t="shared" si="84"/>
        <v>NÃO MEDIDO</v>
      </c>
      <c r="AT179" s="46"/>
      <c r="AU179" s="47"/>
      <c r="AV179" s="48"/>
    </row>
    <row r="180" spans="1:48" s="2" customFormat="1" ht="30" customHeight="1" x14ac:dyDescent="0.2">
      <c r="A180" s="1" t="s">
        <v>522</v>
      </c>
      <c r="B180" s="1"/>
      <c r="C180" s="132">
        <v>30300</v>
      </c>
      <c r="D180" s="34" t="s">
        <v>379</v>
      </c>
      <c r="E180" s="35"/>
      <c r="F180" s="110"/>
      <c r="G180" s="110">
        <v>0</v>
      </c>
      <c r="H180" s="114"/>
      <c r="I180" s="110">
        <f t="shared" si="61"/>
        <v>0</v>
      </c>
      <c r="J180" s="36"/>
      <c r="K180" s="37">
        <f t="shared" si="62"/>
        <v>0</v>
      </c>
      <c r="L180" s="37"/>
      <c r="M180" s="37">
        <f t="shared" si="63"/>
        <v>0</v>
      </c>
      <c r="N180" s="38"/>
      <c r="O180" s="38">
        <f t="shared" si="81"/>
        <v>0</v>
      </c>
      <c r="P180" s="38">
        <f t="shared" si="82"/>
        <v>0</v>
      </c>
      <c r="Q180" s="38"/>
      <c r="R180" s="38">
        <f t="shared" si="64"/>
        <v>0</v>
      </c>
      <c r="S180" s="38">
        <f t="shared" si="65"/>
        <v>0</v>
      </c>
      <c r="T180" s="38"/>
      <c r="U180" s="38">
        <f t="shared" si="66"/>
        <v>0</v>
      </c>
      <c r="V180" s="38">
        <f t="shared" si="67"/>
        <v>0</v>
      </c>
      <c r="W180" s="38"/>
      <c r="X180" s="38">
        <f t="shared" si="68"/>
        <v>0</v>
      </c>
      <c r="Y180" s="38">
        <f t="shared" si="69"/>
        <v>0</v>
      </c>
      <c r="Z180" s="38"/>
      <c r="AA180" s="38">
        <f t="shared" si="70"/>
        <v>0</v>
      </c>
      <c r="AB180" s="38">
        <f t="shared" si="71"/>
        <v>0</v>
      </c>
      <c r="AC180" s="38"/>
      <c r="AD180" s="38">
        <f t="shared" si="72"/>
        <v>0</v>
      </c>
      <c r="AE180" s="38">
        <f t="shared" si="73"/>
        <v>0</v>
      </c>
      <c r="AF180" s="38">
        <f t="shared" si="74"/>
        <v>0</v>
      </c>
      <c r="AG180" s="38">
        <f t="shared" si="75"/>
        <v>0</v>
      </c>
      <c r="AH180" s="38">
        <f t="shared" si="76"/>
        <v>0</v>
      </c>
      <c r="AI180" s="39">
        <f t="shared" si="83"/>
        <v>0</v>
      </c>
      <c r="AJ180" s="39">
        <f t="shared" ca="1" si="77"/>
        <v>0</v>
      </c>
      <c r="AK180" s="40">
        <f t="shared" ca="1" si="78"/>
        <v>0</v>
      </c>
      <c r="AL180" s="113">
        <f t="shared" si="59"/>
        <v>0</v>
      </c>
      <c r="AM180" s="39">
        <f t="shared" ca="1" si="79"/>
        <v>0</v>
      </c>
      <c r="AN180" s="148">
        <f t="shared" ca="1" si="80"/>
        <v>0</v>
      </c>
      <c r="AO180" s="41"/>
      <c r="AP180" s="41"/>
      <c r="AQ180" s="43"/>
      <c r="AR180" s="44">
        <f t="shared" si="60"/>
        <v>0</v>
      </c>
      <c r="AS180" s="45" t="str">
        <f>IF(COUNTIF(AS181:AS184,"MEDIDO")&gt;0,"MEDIDO","NÃO MEDIDO")</f>
        <v>NÃO MEDIDO</v>
      </c>
      <c r="AT180" s="46"/>
      <c r="AU180" s="47"/>
      <c r="AV180" s="48"/>
    </row>
    <row r="181" spans="1:48" s="2" customFormat="1" ht="30" customHeight="1" x14ac:dyDescent="0.2">
      <c r="A181" s="2" t="s">
        <v>521</v>
      </c>
      <c r="C181" s="132" t="s">
        <v>380</v>
      </c>
      <c r="D181" s="34" t="s">
        <v>381</v>
      </c>
      <c r="E181" s="35" t="s">
        <v>89</v>
      </c>
      <c r="F181" s="110">
        <v>56.8</v>
      </c>
      <c r="G181" s="110">
        <v>0</v>
      </c>
      <c r="H181" s="114"/>
      <c r="I181" s="110">
        <f t="shared" si="61"/>
        <v>56.8</v>
      </c>
      <c r="J181" s="36">
        <v>69.099999999999994</v>
      </c>
      <c r="K181" s="37">
        <f t="shared" si="62"/>
        <v>3924.88</v>
      </c>
      <c r="L181" s="37"/>
      <c r="M181" s="37">
        <f t="shared" si="63"/>
        <v>0</v>
      </c>
      <c r="N181" s="38"/>
      <c r="O181" s="38">
        <f t="shared" si="81"/>
        <v>0</v>
      </c>
      <c r="P181" s="38">
        <f t="shared" si="82"/>
        <v>0</v>
      </c>
      <c r="Q181" s="38">
        <v>9.2200000000000006</v>
      </c>
      <c r="R181" s="38">
        <f t="shared" si="64"/>
        <v>637.1</v>
      </c>
      <c r="S181" s="38">
        <f t="shared" si="65"/>
        <v>0</v>
      </c>
      <c r="T181" s="38"/>
      <c r="U181" s="38">
        <f t="shared" si="66"/>
        <v>0</v>
      </c>
      <c r="V181" s="38">
        <f t="shared" si="67"/>
        <v>0</v>
      </c>
      <c r="W181" s="38"/>
      <c r="X181" s="38">
        <f t="shared" si="68"/>
        <v>0</v>
      </c>
      <c r="Y181" s="38">
        <f t="shared" si="69"/>
        <v>0</v>
      </c>
      <c r="Z181" s="38"/>
      <c r="AA181" s="38">
        <f t="shared" si="70"/>
        <v>0</v>
      </c>
      <c r="AB181" s="38">
        <f t="shared" si="71"/>
        <v>0</v>
      </c>
      <c r="AC181" s="38"/>
      <c r="AD181" s="38">
        <f t="shared" si="72"/>
        <v>0</v>
      </c>
      <c r="AE181" s="38">
        <f t="shared" si="73"/>
        <v>0</v>
      </c>
      <c r="AF181" s="38">
        <f t="shared" si="74"/>
        <v>0</v>
      </c>
      <c r="AG181" s="38">
        <f t="shared" si="75"/>
        <v>0</v>
      </c>
      <c r="AH181" s="38">
        <f t="shared" si="76"/>
        <v>0</v>
      </c>
      <c r="AI181" s="39">
        <f t="shared" si="83"/>
        <v>9.2200000000000006</v>
      </c>
      <c r="AJ181" s="39">
        <f t="shared" ca="1" si="77"/>
        <v>637.1</v>
      </c>
      <c r="AK181" s="40">
        <f t="shared" ca="1" si="78"/>
        <v>0</v>
      </c>
      <c r="AL181" s="113">
        <f t="shared" si="59"/>
        <v>47.58</v>
      </c>
      <c r="AM181" s="39">
        <f t="shared" ca="1" si="79"/>
        <v>3287.78</v>
      </c>
      <c r="AN181" s="148">
        <f t="shared" ca="1" si="80"/>
        <v>0</v>
      </c>
      <c r="AO181" s="41"/>
      <c r="AP181" s="41"/>
      <c r="AQ181" s="43"/>
      <c r="AR181" s="44">
        <f t="shared" si="60"/>
        <v>0</v>
      </c>
      <c r="AS181" s="45" t="str">
        <f t="shared" si="84"/>
        <v>NÃO MEDIDO</v>
      </c>
      <c r="AT181" s="46"/>
      <c r="AU181" s="47"/>
      <c r="AV181" s="48"/>
    </row>
    <row r="182" spans="1:48" s="2" customFormat="1" ht="30" customHeight="1" x14ac:dyDescent="0.2">
      <c r="A182" s="2" t="s">
        <v>521</v>
      </c>
      <c r="C182" s="132" t="s">
        <v>382</v>
      </c>
      <c r="D182" s="34" t="s">
        <v>383</v>
      </c>
      <c r="E182" s="35" t="s">
        <v>89</v>
      </c>
      <c r="F182" s="110">
        <v>320.5</v>
      </c>
      <c r="G182" s="110">
        <v>0</v>
      </c>
      <c r="H182" s="114"/>
      <c r="I182" s="110">
        <f t="shared" si="61"/>
        <v>320.5</v>
      </c>
      <c r="J182" s="36">
        <v>46.5</v>
      </c>
      <c r="K182" s="37">
        <f t="shared" si="62"/>
        <v>14903.25</v>
      </c>
      <c r="L182" s="37"/>
      <c r="M182" s="37">
        <f t="shared" si="63"/>
        <v>0</v>
      </c>
      <c r="N182" s="38"/>
      <c r="O182" s="38">
        <f t="shared" si="81"/>
        <v>0</v>
      </c>
      <c r="P182" s="38">
        <f t="shared" si="82"/>
        <v>0</v>
      </c>
      <c r="Q182" s="38"/>
      <c r="R182" s="38">
        <f t="shared" si="64"/>
        <v>0</v>
      </c>
      <c r="S182" s="38">
        <f t="shared" si="65"/>
        <v>0</v>
      </c>
      <c r="T182" s="38"/>
      <c r="U182" s="38">
        <f t="shared" si="66"/>
        <v>0</v>
      </c>
      <c r="V182" s="38">
        <f t="shared" si="67"/>
        <v>0</v>
      </c>
      <c r="W182" s="38">
        <v>213.94</v>
      </c>
      <c r="X182" s="38">
        <f t="shared" si="68"/>
        <v>9948.2099999999991</v>
      </c>
      <c r="Y182" s="38">
        <f t="shared" si="69"/>
        <v>0</v>
      </c>
      <c r="Z182" s="38">
        <v>12.01</v>
      </c>
      <c r="AA182" s="38">
        <f t="shared" si="70"/>
        <v>558.47</v>
      </c>
      <c r="AB182" s="38">
        <f t="shared" si="71"/>
        <v>0</v>
      </c>
      <c r="AC182" s="38"/>
      <c r="AD182" s="38">
        <f t="shared" si="72"/>
        <v>0</v>
      </c>
      <c r="AE182" s="38">
        <f t="shared" si="73"/>
        <v>0</v>
      </c>
      <c r="AF182" s="38">
        <f t="shared" si="74"/>
        <v>0</v>
      </c>
      <c r="AG182" s="38">
        <f t="shared" si="75"/>
        <v>0</v>
      </c>
      <c r="AH182" s="38">
        <f t="shared" si="76"/>
        <v>0</v>
      </c>
      <c r="AI182" s="39">
        <f t="shared" si="83"/>
        <v>225.95</v>
      </c>
      <c r="AJ182" s="39">
        <f t="shared" ca="1" si="77"/>
        <v>10506.68</v>
      </c>
      <c r="AK182" s="40">
        <f t="shared" ca="1" si="78"/>
        <v>0</v>
      </c>
      <c r="AL182" s="113">
        <f t="shared" si="59"/>
        <v>94.55</v>
      </c>
      <c r="AM182" s="39">
        <f t="shared" ca="1" si="79"/>
        <v>4396.57</v>
      </c>
      <c r="AN182" s="148">
        <f t="shared" ca="1" si="80"/>
        <v>0</v>
      </c>
      <c r="AO182" s="41"/>
      <c r="AP182" s="41"/>
      <c r="AQ182" s="43"/>
      <c r="AR182" s="44">
        <f t="shared" si="60"/>
        <v>0</v>
      </c>
      <c r="AS182" s="45" t="str">
        <f t="shared" si="84"/>
        <v>NÃO MEDIDO</v>
      </c>
      <c r="AT182" s="46"/>
      <c r="AU182" s="47"/>
      <c r="AV182" s="48"/>
    </row>
    <row r="183" spans="1:48" s="2" customFormat="1" ht="30" customHeight="1" x14ac:dyDescent="0.2">
      <c r="A183" s="2" t="s">
        <v>521</v>
      </c>
      <c r="C183" s="132" t="s">
        <v>384</v>
      </c>
      <c r="D183" s="34" t="s">
        <v>385</v>
      </c>
      <c r="E183" s="35" t="s">
        <v>89</v>
      </c>
      <c r="F183" s="110">
        <v>320.5</v>
      </c>
      <c r="G183" s="110">
        <v>0</v>
      </c>
      <c r="H183" s="114"/>
      <c r="I183" s="110">
        <f t="shared" si="61"/>
        <v>320.5</v>
      </c>
      <c r="J183" s="36">
        <v>70.069999999999993</v>
      </c>
      <c r="K183" s="37">
        <f t="shared" si="62"/>
        <v>22457.439999999999</v>
      </c>
      <c r="L183" s="37"/>
      <c r="M183" s="37">
        <f t="shared" si="63"/>
        <v>0</v>
      </c>
      <c r="N183" s="38"/>
      <c r="O183" s="38">
        <f t="shared" si="81"/>
        <v>0</v>
      </c>
      <c r="P183" s="38">
        <f t="shared" si="82"/>
        <v>0</v>
      </c>
      <c r="Q183" s="38"/>
      <c r="R183" s="38">
        <f t="shared" si="64"/>
        <v>0</v>
      </c>
      <c r="S183" s="38">
        <f t="shared" si="65"/>
        <v>0</v>
      </c>
      <c r="T183" s="38"/>
      <c r="U183" s="38">
        <f t="shared" si="66"/>
        <v>0</v>
      </c>
      <c r="V183" s="38">
        <f t="shared" si="67"/>
        <v>0</v>
      </c>
      <c r="W183" s="38">
        <v>213.94</v>
      </c>
      <c r="X183" s="38">
        <f t="shared" si="68"/>
        <v>14990.78</v>
      </c>
      <c r="Y183" s="38">
        <f t="shared" si="69"/>
        <v>0</v>
      </c>
      <c r="Z183" s="38">
        <v>12.01</v>
      </c>
      <c r="AA183" s="38">
        <f t="shared" si="70"/>
        <v>841.54</v>
      </c>
      <c r="AB183" s="38">
        <f t="shared" si="71"/>
        <v>0</v>
      </c>
      <c r="AC183" s="38"/>
      <c r="AD183" s="38">
        <f t="shared" si="72"/>
        <v>0</v>
      </c>
      <c r="AE183" s="38">
        <f t="shared" si="73"/>
        <v>0</v>
      </c>
      <c r="AF183" s="38">
        <f t="shared" si="74"/>
        <v>0</v>
      </c>
      <c r="AG183" s="38">
        <f t="shared" si="75"/>
        <v>0</v>
      </c>
      <c r="AH183" s="38">
        <f t="shared" si="76"/>
        <v>0</v>
      </c>
      <c r="AI183" s="39">
        <f t="shared" si="83"/>
        <v>225.95</v>
      </c>
      <c r="AJ183" s="39">
        <f t="shared" ca="1" si="77"/>
        <v>15832.32</v>
      </c>
      <c r="AK183" s="40">
        <f t="shared" ca="1" si="78"/>
        <v>0</v>
      </c>
      <c r="AL183" s="113">
        <f t="shared" si="59"/>
        <v>94.55</v>
      </c>
      <c r="AM183" s="39">
        <f t="shared" ca="1" si="79"/>
        <v>6625.12</v>
      </c>
      <c r="AN183" s="148">
        <f t="shared" ca="1" si="80"/>
        <v>0</v>
      </c>
      <c r="AO183" s="41"/>
      <c r="AP183" s="41"/>
      <c r="AQ183" s="43"/>
      <c r="AR183" s="44">
        <f t="shared" si="60"/>
        <v>0</v>
      </c>
      <c r="AS183" s="45" t="str">
        <f t="shared" si="84"/>
        <v>NÃO MEDIDO</v>
      </c>
      <c r="AT183" s="46"/>
      <c r="AU183" s="47"/>
      <c r="AV183" s="48"/>
    </row>
    <row r="184" spans="1:48" s="2" customFormat="1" ht="30" customHeight="1" x14ac:dyDescent="0.2">
      <c r="A184" s="2" t="s">
        <v>521</v>
      </c>
      <c r="C184" s="132" t="s">
        <v>386</v>
      </c>
      <c r="D184" s="34" t="s">
        <v>387</v>
      </c>
      <c r="E184" s="35" t="s">
        <v>89</v>
      </c>
      <c r="F184" s="110">
        <v>320.5</v>
      </c>
      <c r="G184" s="110">
        <v>0</v>
      </c>
      <c r="H184" s="114"/>
      <c r="I184" s="110">
        <f t="shared" si="61"/>
        <v>320.5</v>
      </c>
      <c r="J184" s="36">
        <v>6.05</v>
      </c>
      <c r="K184" s="37">
        <f t="shared" si="62"/>
        <v>1939.03</v>
      </c>
      <c r="L184" s="37"/>
      <c r="M184" s="37">
        <f t="shared" si="63"/>
        <v>0</v>
      </c>
      <c r="N184" s="38"/>
      <c r="O184" s="38">
        <f t="shared" si="81"/>
        <v>0</v>
      </c>
      <c r="P184" s="38">
        <f t="shared" si="82"/>
        <v>0</v>
      </c>
      <c r="Q184" s="38"/>
      <c r="R184" s="38">
        <f t="shared" si="64"/>
        <v>0</v>
      </c>
      <c r="S184" s="38">
        <f t="shared" si="65"/>
        <v>0</v>
      </c>
      <c r="T184" s="38"/>
      <c r="U184" s="38">
        <f t="shared" si="66"/>
        <v>0</v>
      </c>
      <c r="V184" s="38">
        <f t="shared" si="67"/>
        <v>0</v>
      </c>
      <c r="W184" s="38">
        <v>213.94</v>
      </c>
      <c r="X184" s="38">
        <f t="shared" si="68"/>
        <v>1294.3399999999999</v>
      </c>
      <c r="Y184" s="38">
        <f t="shared" si="69"/>
        <v>0</v>
      </c>
      <c r="Z184" s="38">
        <v>12.01</v>
      </c>
      <c r="AA184" s="38">
        <f t="shared" si="70"/>
        <v>72.66</v>
      </c>
      <c r="AB184" s="38">
        <f t="shared" si="71"/>
        <v>0</v>
      </c>
      <c r="AC184" s="38"/>
      <c r="AD184" s="38">
        <f t="shared" si="72"/>
        <v>0</v>
      </c>
      <c r="AE184" s="38">
        <f t="shared" si="73"/>
        <v>0</v>
      </c>
      <c r="AF184" s="38">
        <f t="shared" si="74"/>
        <v>0</v>
      </c>
      <c r="AG184" s="38">
        <f t="shared" si="75"/>
        <v>0</v>
      </c>
      <c r="AH184" s="38">
        <f t="shared" si="76"/>
        <v>0</v>
      </c>
      <c r="AI184" s="39">
        <f t="shared" si="83"/>
        <v>225.95</v>
      </c>
      <c r="AJ184" s="39">
        <f t="shared" ca="1" si="77"/>
        <v>1367</v>
      </c>
      <c r="AK184" s="40">
        <f t="shared" ca="1" si="78"/>
        <v>0</v>
      </c>
      <c r="AL184" s="113">
        <f t="shared" si="59"/>
        <v>94.55</v>
      </c>
      <c r="AM184" s="39">
        <f t="shared" ca="1" si="79"/>
        <v>572.03</v>
      </c>
      <c r="AN184" s="148">
        <f t="shared" ca="1" si="80"/>
        <v>0</v>
      </c>
      <c r="AO184" s="41"/>
      <c r="AP184" s="41"/>
      <c r="AQ184" s="43"/>
      <c r="AR184" s="44">
        <f t="shared" si="60"/>
        <v>0</v>
      </c>
      <c r="AS184" s="45" t="str">
        <f t="shared" si="84"/>
        <v>NÃO MEDIDO</v>
      </c>
      <c r="AT184" s="46"/>
      <c r="AU184" s="47"/>
      <c r="AV184" s="48"/>
    </row>
    <row r="185" spans="1:48" s="2" customFormat="1" ht="30" customHeight="1" x14ac:dyDescent="0.2">
      <c r="A185" s="1" t="s">
        <v>522</v>
      </c>
      <c r="B185" s="1"/>
      <c r="C185" s="132">
        <v>4</v>
      </c>
      <c r="D185" s="34" t="s">
        <v>388</v>
      </c>
      <c r="E185" s="35"/>
      <c r="F185" s="110"/>
      <c r="G185" s="110">
        <v>0</v>
      </c>
      <c r="H185" s="114"/>
      <c r="I185" s="110">
        <f t="shared" si="61"/>
        <v>0</v>
      </c>
      <c r="J185" s="36"/>
      <c r="K185" s="37">
        <f t="shared" si="62"/>
        <v>0</v>
      </c>
      <c r="L185" s="37"/>
      <c r="M185" s="37">
        <f t="shared" si="63"/>
        <v>0</v>
      </c>
      <c r="N185" s="38"/>
      <c r="O185" s="38">
        <f t="shared" si="81"/>
        <v>0</v>
      </c>
      <c r="P185" s="38">
        <f t="shared" si="82"/>
        <v>0</v>
      </c>
      <c r="Q185" s="38"/>
      <c r="R185" s="38">
        <f t="shared" si="64"/>
        <v>0</v>
      </c>
      <c r="S185" s="38">
        <f t="shared" si="65"/>
        <v>0</v>
      </c>
      <c r="T185" s="38"/>
      <c r="U185" s="38">
        <f t="shared" si="66"/>
        <v>0</v>
      </c>
      <c r="V185" s="38">
        <f t="shared" si="67"/>
        <v>0</v>
      </c>
      <c r="W185" s="38"/>
      <c r="X185" s="38">
        <f t="shared" si="68"/>
        <v>0</v>
      </c>
      <c r="Y185" s="38">
        <f t="shared" si="69"/>
        <v>0</v>
      </c>
      <c r="Z185" s="38"/>
      <c r="AA185" s="38">
        <f t="shared" si="70"/>
        <v>0</v>
      </c>
      <c r="AB185" s="38">
        <f t="shared" si="71"/>
        <v>0</v>
      </c>
      <c r="AC185" s="38"/>
      <c r="AD185" s="38">
        <f t="shared" si="72"/>
        <v>0</v>
      </c>
      <c r="AE185" s="38">
        <f t="shared" si="73"/>
        <v>0</v>
      </c>
      <c r="AF185" s="38">
        <f t="shared" si="74"/>
        <v>0</v>
      </c>
      <c r="AG185" s="38">
        <f t="shared" si="75"/>
        <v>0</v>
      </c>
      <c r="AH185" s="38">
        <f t="shared" si="76"/>
        <v>0</v>
      </c>
      <c r="AI185" s="39">
        <f t="shared" si="83"/>
        <v>0</v>
      </c>
      <c r="AJ185" s="39">
        <f t="shared" ca="1" si="77"/>
        <v>0</v>
      </c>
      <c r="AK185" s="40">
        <f t="shared" ca="1" si="78"/>
        <v>0</v>
      </c>
      <c r="AL185" s="113">
        <f t="shared" si="59"/>
        <v>0</v>
      </c>
      <c r="AM185" s="39">
        <f t="shared" ca="1" si="79"/>
        <v>0</v>
      </c>
      <c r="AN185" s="148">
        <f t="shared" ca="1" si="80"/>
        <v>0</v>
      </c>
      <c r="AO185" s="41"/>
      <c r="AP185" s="41"/>
      <c r="AQ185" s="43"/>
      <c r="AR185" s="44">
        <f t="shared" si="60"/>
        <v>0</v>
      </c>
      <c r="AS185" s="45" t="str">
        <f>IF(COUNTIF(AS186:AS201,"MEDIDO")&gt;0,"MEDIDO","NÃO MEDIDO")</f>
        <v>MEDIDO</v>
      </c>
      <c r="AT185" s="46"/>
      <c r="AU185" s="47"/>
      <c r="AV185" s="48"/>
    </row>
    <row r="186" spans="1:48" s="2" customFormat="1" ht="30" customHeight="1" x14ac:dyDescent="0.2">
      <c r="A186" s="1" t="s">
        <v>522</v>
      </c>
      <c r="B186" s="1"/>
      <c r="C186" s="132">
        <v>40100</v>
      </c>
      <c r="D186" s="34" t="s">
        <v>389</v>
      </c>
      <c r="E186" s="35"/>
      <c r="F186" s="110"/>
      <c r="G186" s="110">
        <v>0</v>
      </c>
      <c r="H186" s="114"/>
      <c r="I186" s="110">
        <f t="shared" si="61"/>
        <v>0</v>
      </c>
      <c r="J186" s="36"/>
      <c r="K186" s="37">
        <f t="shared" si="62"/>
        <v>0</v>
      </c>
      <c r="L186" s="37"/>
      <c r="M186" s="37">
        <f t="shared" si="63"/>
        <v>0</v>
      </c>
      <c r="N186" s="38"/>
      <c r="O186" s="38">
        <f t="shared" si="81"/>
        <v>0</v>
      </c>
      <c r="P186" s="38">
        <f t="shared" si="82"/>
        <v>0</v>
      </c>
      <c r="Q186" s="38"/>
      <c r="R186" s="38">
        <f t="shared" si="64"/>
        <v>0</v>
      </c>
      <c r="S186" s="38">
        <f t="shared" si="65"/>
        <v>0</v>
      </c>
      <c r="T186" s="38"/>
      <c r="U186" s="38">
        <f t="shared" si="66"/>
        <v>0</v>
      </c>
      <c r="V186" s="38">
        <f t="shared" si="67"/>
        <v>0</v>
      </c>
      <c r="W186" s="38"/>
      <c r="X186" s="38">
        <f t="shared" si="68"/>
        <v>0</v>
      </c>
      <c r="Y186" s="38">
        <f t="shared" si="69"/>
        <v>0</v>
      </c>
      <c r="Z186" s="38"/>
      <c r="AA186" s="38">
        <f t="shared" si="70"/>
        <v>0</v>
      </c>
      <c r="AB186" s="38">
        <f t="shared" si="71"/>
        <v>0</v>
      </c>
      <c r="AC186" s="38"/>
      <c r="AD186" s="38">
        <f t="shared" si="72"/>
        <v>0</v>
      </c>
      <c r="AE186" s="38">
        <f t="shared" si="73"/>
        <v>0</v>
      </c>
      <c r="AF186" s="38">
        <f t="shared" si="74"/>
        <v>0</v>
      </c>
      <c r="AG186" s="38">
        <f t="shared" si="75"/>
        <v>0</v>
      </c>
      <c r="AH186" s="38">
        <f t="shared" si="76"/>
        <v>0</v>
      </c>
      <c r="AI186" s="39">
        <f t="shared" si="83"/>
        <v>0</v>
      </c>
      <c r="AJ186" s="39">
        <f t="shared" ca="1" si="77"/>
        <v>0</v>
      </c>
      <c r="AK186" s="40">
        <f t="shared" ca="1" si="78"/>
        <v>0</v>
      </c>
      <c r="AL186" s="113">
        <f t="shared" si="59"/>
        <v>0</v>
      </c>
      <c r="AM186" s="39">
        <f t="shared" ca="1" si="79"/>
        <v>0</v>
      </c>
      <c r="AN186" s="148">
        <f t="shared" ca="1" si="80"/>
        <v>0</v>
      </c>
      <c r="AO186" s="41"/>
      <c r="AP186" s="41"/>
      <c r="AQ186" s="43"/>
      <c r="AR186" s="44">
        <f t="shared" si="60"/>
        <v>0</v>
      </c>
      <c r="AS186" s="45" t="str">
        <f>IF(COUNTIF(AS187:AS188,"MEDIDO")&gt;0,"MEDIDO","NÃO MEDIDO")</f>
        <v>NÃO MEDIDO</v>
      </c>
      <c r="AT186" s="46"/>
      <c r="AU186" s="47"/>
      <c r="AV186" s="48"/>
    </row>
    <row r="187" spans="1:48" s="2" customFormat="1" ht="30" customHeight="1" x14ac:dyDescent="0.2">
      <c r="A187" s="2" t="s">
        <v>521</v>
      </c>
      <c r="C187" s="132" t="s">
        <v>390</v>
      </c>
      <c r="D187" s="34" t="s">
        <v>391</v>
      </c>
      <c r="E187" s="35" t="s">
        <v>89</v>
      </c>
      <c r="F187" s="110">
        <v>87.1</v>
      </c>
      <c r="G187" s="110">
        <v>0</v>
      </c>
      <c r="H187" s="114"/>
      <c r="I187" s="110">
        <f t="shared" si="61"/>
        <v>87.1</v>
      </c>
      <c r="J187" s="36">
        <v>12.49</v>
      </c>
      <c r="K187" s="37">
        <f t="shared" si="62"/>
        <v>1087.8800000000001</v>
      </c>
      <c r="L187" s="37"/>
      <c r="M187" s="37">
        <f t="shared" si="63"/>
        <v>0</v>
      </c>
      <c r="N187" s="38">
        <v>7.28</v>
      </c>
      <c r="O187" s="38">
        <f t="shared" si="81"/>
        <v>90.93</v>
      </c>
      <c r="P187" s="38">
        <f t="shared" si="82"/>
        <v>0</v>
      </c>
      <c r="Q187" s="38">
        <v>23.94</v>
      </c>
      <c r="R187" s="38">
        <f t="shared" si="64"/>
        <v>299.01</v>
      </c>
      <c r="S187" s="38">
        <f t="shared" si="65"/>
        <v>0</v>
      </c>
      <c r="T187" s="38"/>
      <c r="U187" s="38">
        <f t="shared" si="66"/>
        <v>0</v>
      </c>
      <c r="V187" s="38">
        <f t="shared" si="67"/>
        <v>0</v>
      </c>
      <c r="W187" s="38"/>
      <c r="X187" s="38">
        <f t="shared" si="68"/>
        <v>0</v>
      </c>
      <c r="Y187" s="38">
        <f t="shared" si="69"/>
        <v>0</v>
      </c>
      <c r="Z187" s="38">
        <v>28.68</v>
      </c>
      <c r="AA187" s="38">
        <f t="shared" si="70"/>
        <v>358.21</v>
      </c>
      <c r="AB187" s="38">
        <f t="shared" si="71"/>
        <v>0</v>
      </c>
      <c r="AC187" s="38"/>
      <c r="AD187" s="38">
        <f t="shared" si="72"/>
        <v>0</v>
      </c>
      <c r="AE187" s="38">
        <f t="shared" si="73"/>
        <v>0</v>
      </c>
      <c r="AF187" s="38">
        <f t="shared" si="74"/>
        <v>0</v>
      </c>
      <c r="AG187" s="38">
        <f t="shared" si="75"/>
        <v>0</v>
      </c>
      <c r="AH187" s="38">
        <f t="shared" si="76"/>
        <v>0</v>
      </c>
      <c r="AI187" s="39">
        <f t="shared" si="83"/>
        <v>59.9</v>
      </c>
      <c r="AJ187" s="39">
        <f t="shared" ca="1" si="77"/>
        <v>748.15</v>
      </c>
      <c r="AK187" s="40">
        <f t="shared" ca="1" si="78"/>
        <v>0</v>
      </c>
      <c r="AL187" s="113">
        <f t="shared" si="59"/>
        <v>27.2</v>
      </c>
      <c r="AM187" s="39">
        <f t="shared" ca="1" si="79"/>
        <v>339.73</v>
      </c>
      <c r="AN187" s="148">
        <f t="shared" ca="1" si="80"/>
        <v>0</v>
      </c>
      <c r="AO187" s="41"/>
      <c r="AP187" s="41"/>
      <c r="AQ187" s="43"/>
      <c r="AR187" s="44">
        <f t="shared" si="60"/>
        <v>0</v>
      </c>
      <c r="AS187" s="45" t="str">
        <f t="shared" si="84"/>
        <v>NÃO MEDIDO</v>
      </c>
      <c r="AT187" s="46"/>
      <c r="AU187" s="47"/>
      <c r="AV187" s="48"/>
    </row>
    <row r="188" spans="1:48" s="2" customFormat="1" ht="30" customHeight="1" x14ac:dyDescent="0.2">
      <c r="A188" s="2" t="s">
        <v>521</v>
      </c>
      <c r="C188" s="132" t="s">
        <v>392</v>
      </c>
      <c r="D188" s="34" t="s">
        <v>393</v>
      </c>
      <c r="E188" s="35" t="s">
        <v>89</v>
      </c>
      <c r="F188" s="110">
        <v>87.1</v>
      </c>
      <c r="G188" s="110">
        <v>0</v>
      </c>
      <c r="H188" s="114"/>
      <c r="I188" s="110">
        <f t="shared" si="61"/>
        <v>87.1</v>
      </c>
      <c r="J188" s="36">
        <v>28.62</v>
      </c>
      <c r="K188" s="37">
        <f t="shared" si="62"/>
        <v>2492.8000000000002</v>
      </c>
      <c r="L188" s="37"/>
      <c r="M188" s="37">
        <f t="shared" si="63"/>
        <v>0</v>
      </c>
      <c r="N188" s="38">
        <v>7.28</v>
      </c>
      <c r="O188" s="38">
        <f t="shared" si="81"/>
        <v>208.35</v>
      </c>
      <c r="P188" s="38">
        <f t="shared" si="82"/>
        <v>0</v>
      </c>
      <c r="Q188" s="38">
        <v>23.94</v>
      </c>
      <c r="R188" s="38">
        <f t="shared" si="64"/>
        <v>685.16</v>
      </c>
      <c r="S188" s="38">
        <f t="shared" si="65"/>
        <v>0</v>
      </c>
      <c r="T188" s="38"/>
      <c r="U188" s="38">
        <f t="shared" si="66"/>
        <v>0</v>
      </c>
      <c r="V188" s="38">
        <f t="shared" si="67"/>
        <v>0</v>
      </c>
      <c r="W188" s="38"/>
      <c r="X188" s="38">
        <f t="shared" si="68"/>
        <v>0</v>
      </c>
      <c r="Y188" s="38">
        <f t="shared" si="69"/>
        <v>0</v>
      </c>
      <c r="Z188" s="38">
        <v>28.68</v>
      </c>
      <c r="AA188" s="38">
        <f t="shared" si="70"/>
        <v>820.82</v>
      </c>
      <c r="AB188" s="38">
        <f t="shared" si="71"/>
        <v>0</v>
      </c>
      <c r="AC188" s="38"/>
      <c r="AD188" s="38">
        <f t="shared" si="72"/>
        <v>0</v>
      </c>
      <c r="AE188" s="38">
        <f t="shared" si="73"/>
        <v>0</v>
      </c>
      <c r="AF188" s="38">
        <f t="shared" si="74"/>
        <v>0</v>
      </c>
      <c r="AG188" s="38">
        <f t="shared" si="75"/>
        <v>0</v>
      </c>
      <c r="AH188" s="38">
        <f t="shared" si="76"/>
        <v>0</v>
      </c>
      <c r="AI188" s="39">
        <f t="shared" si="83"/>
        <v>59.9</v>
      </c>
      <c r="AJ188" s="39">
        <f t="shared" ca="1" si="77"/>
        <v>1714.33</v>
      </c>
      <c r="AK188" s="40">
        <f t="shared" ca="1" si="78"/>
        <v>0</v>
      </c>
      <c r="AL188" s="113">
        <f t="shared" si="59"/>
        <v>27.2</v>
      </c>
      <c r="AM188" s="39">
        <f t="shared" ca="1" si="79"/>
        <v>778.47</v>
      </c>
      <c r="AN188" s="148">
        <f t="shared" ca="1" si="80"/>
        <v>0</v>
      </c>
      <c r="AO188" s="41"/>
      <c r="AP188" s="41"/>
      <c r="AQ188" s="43"/>
      <c r="AR188" s="44">
        <f t="shared" si="60"/>
        <v>0</v>
      </c>
      <c r="AS188" s="45" t="str">
        <f t="shared" si="84"/>
        <v>NÃO MEDIDO</v>
      </c>
      <c r="AT188" s="46"/>
      <c r="AU188" s="47"/>
      <c r="AV188" s="48"/>
    </row>
    <row r="189" spans="1:48" s="2" customFormat="1" ht="30" customHeight="1" x14ac:dyDescent="0.2">
      <c r="A189" s="1" t="s">
        <v>522</v>
      </c>
      <c r="B189" s="1"/>
      <c r="C189" s="132">
        <v>40200</v>
      </c>
      <c r="D189" s="34" t="s">
        <v>394</v>
      </c>
      <c r="E189" s="35"/>
      <c r="F189" s="110"/>
      <c r="G189" s="110">
        <v>0</v>
      </c>
      <c r="H189" s="114"/>
      <c r="I189" s="110">
        <f t="shared" si="61"/>
        <v>0</v>
      </c>
      <c r="J189" s="36"/>
      <c r="K189" s="37">
        <f t="shared" si="62"/>
        <v>0</v>
      </c>
      <c r="L189" s="37"/>
      <c r="M189" s="37">
        <f t="shared" si="63"/>
        <v>0</v>
      </c>
      <c r="N189" s="38"/>
      <c r="O189" s="38">
        <f t="shared" si="81"/>
        <v>0</v>
      </c>
      <c r="P189" s="38">
        <f t="shared" si="82"/>
        <v>0</v>
      </c>
      <c r="Q189" s="38"/>
      <c r="R189" s="38">
        <f t="shared" si="64"/>
        <v>0</v>
      </c>
      <c r="S189" s="38">
        <f t="shared" si="65"/>
        <v>0</v>
      </c>
      <c r="T189" s="38"/>
      <c r="U189" s="38">
        <f t="shared" si="66"/>
        <v>0</v>
      </c>
      <c r="V189" s="38">
        <f t="shared" si="67"/>
        <v>0</v>
      </c>
      <c r="W189" s="38"/>
      <c r="X189" s="38">
        <f t="shared" si="68"/>
        <v>0</v>
      </c>
      <c r="Y189" s="38">
        <f t="shared" si="69"/>
        <v>0</v>
      </c>
      <c r="Z189" s="38"/>
      <c r="AA189" s="38">
        <f t="shared" si="70"/>
        <v>0</v>
      </c>
      <c r="AB189" s="38">
        <f t="shared" si="71"/>
        <v>0</v>
      </c>
      <c r="AC189" s="38"/>
      <c r="AD189" s="38">
        <f t="shared" si="72"/>
        <v>0</v>
      </c>
      <c r="AE189" s="38">
        <f t="shared" si="73"/>
        <v>0</v>
      </c>
      <c r="AF189" s="38">
        <f t="shared" si="74"/>
        <v>0</v>
      </c>
      <c r="AG189" s="38">
        <f t="shared" si="75"/>
        <v>0</v>
      </c>
      <c r="AH189" s="38">
        <f t="shared" si="76"/>
        <v>0</v>
      </c>
      <c r="AI189" s="39">
        <f t="shared" si="83"/>
        <v>0</v>
      </c>
      <c r="AJ189" s="39">
        <f t="shared" ca="1" si="77"/>
        <v>0</v>
      </c>
      <c r="AK189" s="40">
        <f t="shared" ca="1" si="78"/>
        <v>0</v>
      </c>
      <c r="AL189" s="113">
        <f t="shared" si="59"/>
        <v>0</v>
      </c>
      <c r="AM189" s="39">
        <f t="shared" ca="1" si="79"/>
        <v>0</v>
      </c>
      <c r="AN189" s="148">
        <f t="shared" ca="1" si="80"/>
        <v>0</v>
      </c>
      <c r="AO189" s="41"/>
      <c r="AP189" s="41"/>
      <c r="AQ189" s="43"/>
      <c r="AR189" s="44">
        <f t="shared" si="60"/>
        <v>0</v>
      </c>
      <c r="AS189" s="45" t="str">
        <f>IF(COUNTIF(AS190:AS192,"MEDIDO")&gt;0,"MEDIDO","NÃO MEDIDO")</f>
        <v>NÃO MEDIDO</v>
      </c>
      <c r="AT189" s="46"/>
      <c r="AU189" s="47"/>
      <c r="AV189" s="48"/>
    </row>
    <row r="190" spans="1:48" s="2" customFormat="1" ht="30" customHeight="1" x14ac:dyDescent="0.2">
      <c r="A190" s="2" t="s">
        <v>521</v>
      </c>
      <c r="C190" s="132" t="s">
        <v>395</v>
      </c>
      <c r="D190" s="34" t="s">
        <v>396</v>
      </c>
      <c r="E190" s="35" t="s">
        <v>89</v>
      </c>
      <c r="F190" s="110">
        <v>320.5</v>
      </c>
      <c r="G190" s="110">
        <v>0</v>
      </c>
      <c r="H190" s="114"/>
      <c r="I190" s="110">
        <f t="shared" si="61"/>
        <v>320.5</v>
      </c>
      <c r="J190" s="36">
        <v>0.86</v>
      </c>
      <c r="K190" s="37">
        <f t="shared" si="62"/>
        <v>275.63</v>
      </c>
      <c r="L190" s="37"/>
      <c r="M190" s="37">
        <f t="shared" si="63"/>
        <v>0</v>
      </c>
      <c r="N190" s="38"/>
      <c r="O190" s="38">
        <f t="shared" si="81"/>
        <v>0</v>
      </c>
      <c r="P190" s="38">
        <f t="shared" si="82"/>
        <v>0</v>
      </c>
      <c r="Q190" s="38"/>
      <c r="R190" s="38">
        <f t="shared" si="64"/>
        <v>0</v>
      </c>
      <c r="S190" s="38">
        <f t="shared" si="65"/>
        <v>0</v>
      </c>
      <c r="T190" s="38"/>
      <c r="U190" s="38">
        <f t="shared" si="66"/>
        <v>0</v>
      </c>
      <c r="V190" s="38">
        <f t="shared" si="67"/>
        <v>0</v>
      </c>
      <c r="W190" s="38">
        <v>195.22</v>
      </c>
      <c r="X190" s="38">
        <f t="shared" si="68"/>
        <v>167.89</v>
      </c>
      <c r="Y190" s="38">
        <f t="shared" si="69"/>
        <v>0</v>
      </c>
      <c r="Z190" s="38"/>
      <c r="AA190" s="38">
        <f t="shared" si="70"/>
        <v>0</v>
      </c>
      <c r="AB190" s="38">
        <f t="shared" si="71"/>
        <v>0</v>
      </c>
      <c r="AC190" s="38"/>
      <c r="AD190" s="38">
        <f t="shared" si="72"/>
        <v>0</v>
      </c>
      <c r="AE190" s="38">
        <f t="shared" si="73"/>
        <v>0</v>
      </c>
      <c r="AF190" s="38">
        <f t="shared" si="74"/>
        <v>0</v>
      </c>
      <c r="AG190" s="38">
        <f t="shared" si="75"/>
        <v>0</v>
      </c>
      <c r="AH190" s="38">
        <f t="shared" si="76"/>
        <v>0</v>
      </c>
      <c r="AI190" s="39">
        <f t="shared" si="83"/>
        <v>195.22</v>
      </c>
      <c r="AJ190" s="39">
        <f t="shared" ca="1" si="77"/>
        <v>167.89</v>
      </c>
      <c r="AK190" s="40">
        <f t="shared" ca="1" si="78"/>
        <v>0</v>
      </c>
      <c r="AL190" s="113">
        <f t="shared" si="59"/>
        <v>125.28</v>
      </c>
      <c r="AM190" s="39">
        <f t="shared" ca="1" si="79"/>
        <v>107.74</v>
      </c>
      <c r="AN190" s="148">
        <f t="shared" ca="1" si="80"/>
        <v>0</v>
      </c>
      <c r="AO190" s="41"/>
      <c r="AP190" s="41"/>
      <c r="AQ190" s="43"/>
      <c r="AR190" s="44">
        <f t="shared" si="60"/>
        <v>0</v>
      </c>
      <c r="AS190" s="45" t="str">
        <f t="shared" si="84"/>
        <v>NÃO MEDIDO</v>
      </c>
      <c r="AT190" s="46"/>
      <c r="AU190" s="47"/>
      <c r="AV190" s="48"/>
    </row>
    <row r="191" spans="1:48" s="2" customFormat="1" ht="30" customHeight="1" x14ac:dyDescent="0.2">
      <c r="A191" s="2" t="s">
        <v>521</v>
      </c>
      <c r="C191" s="132" t="s">
        <v>397</v>
      </c>
      <c r="D191" s="34" t="s">
        <v>398</v>
      </c>
      <c r="E191" s="35" t="s">
        <v>89</v>
      </c>
      <c r="F191" s="110">
        <v>350.1</v>
      </c>
      <c r="G191" s="110">
        <v>0</v>
      </c>
      <c r="H191" s="114"/>
      <c r="I191" s="110">
        <f t="shared" si="61"/>
        <v>350.1</v>
      </c>
      <c r="J191" s="36">
        <v>3.59</v>
      </c>
      <c r="K191" s="37">
        <f t="shared" si="62"/>
        <v>1256.8599999999999</v>
      </c>
      <c r="L191" s="37"/>
      <c r="M191" s="37">
        <f t="shared" si="63"/>
        <v>0</v>
      </c>
      <c r="N191" s="38"/>
      <c r="O191" s="38">
        <f t="shared" si="81"/>
        <v>0</v>
      </c>
      <c r="P191" s="38">
        <f t="shared" si="82"/>
        <v>0</v>
      </c>
      <c r="Q191" s="38">
        <v>135.75</v>
      </c>
      <c r="R191" s="38">
        <f t="shared" si="64"/>
        <v>487.34</v>
      </c>
      <c r="S191" s="38">
        <f t="shared" si="65"/>
        <v>0</v>
      </c>
      <c r="T191" s="38"/>
      <c r="U191" s="38">
        <f t="shared" si="66"/>
        <v>0</v>
      </c>
      <c r="V191" s="38">
        <f t="shared" si="67"/>
        <v>0</v>
      </c>
      <c r="W191" s="38">
        <v>213.94</v>
      </c>
      <c r="X191" s="38">
        <f t="shared" si="68"/>
        <v>768.04</v>
      </c>
      <c r="Y191" s="38">
        <f t="shared" si="69"/>
        <v>0</v>
      </c>
      <c r="Z191" s="38"/>
      <c r="AA191" s="38">
        <f t="shared" si="70"/>
        <v>0</v>
      </c>
      <c r="AB191" s="38">
        <f t="shared" si="71"/>
        <v>0</v>
      </c>
      <c r="AC191" s="38"/>
      <c r="AD191" s="38">
        <f t="shared" si="72"/>
        <v>0</v>
      </c>
      <c r="AE191" s="38">
        <f t="shared" si="73"/>
        <v>0</v>
      </c>
      <c r="AF191" s="38">
        <f t="shared" si="74"/>
        <v>0</v>
      </c>
      <c r="AG191" s="38">
        <f t="shared" si="75"/>
        <v>0</v>
      </c>
      <c r="AH191" s="38">
        <f t="shared" si="76"/>
        <v>0</v>
      </c>
      <c r="AI191" s="39">
        <f t="shared" si="83"/>
        <v>349.69</v>
      </c>
      <c r="AJ191" s="39">
        <f t="shared" ca="1" si="77"/>
        <v>1255.3800000000001</v>
      </c>
      <c r="AK191" s="40">
        <f t="shared" ca="1" si="78"/>
        <v>0</v>
      </c>
      <c r="AL191" s="113">
        <f t="shared" si="59"/>
        <v>0.41000000000002501</v>
      </c>
      <c r="AM191" s="39">
        <f t="shared" ca="1" si="79"/>
        <v>1.48</v>
      </c>
      <c r="AN191" s="148">
        <f t="shared" ca="1" si="80"/>
        <v>0</v>
      </c>
      <c r="AO191" s="41"/>
      <c r="AP191" s="41"/>
      <c r="AQ191" s="43"/>
      <c r="AR191" s="44">
        <f t="shared" si="60"/>
        <v>0</v>
      </c>
      <c r="AS191" s="45" t="str">
        <f t="shared" si="84"/>
        <v>NÃO MEDIDO</v>
      </c>
      <c r="AT191" s="46"/>
      <c r="AU191" s="47"/>
      <c r="AV191" s="48"/>
    </row>
    <row r="192" spans="1:48" s="2" customFormat="1" ht="30" customHeight="1" x14ac:dyDescent="0.2">
      <c r="A192" s="2" t="s">
        <v>521</v>
      </c>
      <c r="C192" s="132" t="s">
        <v>399</v>
      </c>
      <c r="D192" s="34" t="s">
        <v>400</v>
      </c>
      <c r="E192" s="35" t="s">
        <v>401</v>
      </c>
      <c r="F192" s="110">
        <v>12251.6</v>
      </c>
      <c r="G192" s="110">
        <v>0</v>
      </c>
      <c r="H192" s="114"/>
      <c r="I192" s="110">
        <f t="shared" si="61"/>
        <v>12251.6</v>
      </c>
      <c r="J192" s="36">
        <v>0.62</v>
      </c>
      <c r="K192" s="37">
        <f t="shared" si="62"/>
        <v>7595.99</v>
      </c>
      <c r="L192" s="37"/>
      <c r="M192" s="37">
        <f t="shared" si="63"/>
        <v>0</v>
      </c>
      <c r="N192" s="38"/>
      <c r="O192" s="38">
        <f t="shared" si="81"/>
        <v>0</v>
      </c>
      <c r="P192" s="38">
        <f t="shared" si="82"/>
        <v>0</v>
      </c>
      <c r="Q192" s="38">
        <v>1181.03</v>
      </c>
      <c r="R192" s="38">
        <f t="shared" si="64"/>
        <v>732.24</v>
      </c>
      <c r="S192" s="38">
        <f t="shared" si="65"/>
        <v>0</v>
      </c>
      <c r="T192" s="38"/>
      <c r="U192" s="38">
        <f t="shared" si="66"/>
        <v>0</v>
      </c>
      <c r="V192" s="38">
        <f t="shared" si="67"/>
        <v>0</v>
      </c>
      <c r="W192" s="38">
        <v>1176.68</v>
      </c>
      <c r="X192" s="38">
        <f t="shared" si="68"/>
        <v>729.54</v>
      </c>
      <c r="Y192" s="38">
        <f t="shared" si="69"/>
        <v>0</v>
      </c>
      <c r="Z192" s="38">
        <v>66.069999999999993</v>
      </c>
      <c r="AA192" s="38">
        <f t="shared" si="70"/>
        <v>40.96</v>
      </c>
      <c r="AB192" s="38">
        <f t="shared" si="71"/>
        <v>0</v>
      </c>
      <c r="AC192" s="38"/>
      <c r="AD192" s="38">
        <f t="shared" si="72"/>
        <v>0</v>
      </c>
      <c r="AE192" s="38">
        <f t="shared" si="73"/>
        <v>0</v>
      </c>
      <c r="AF192" s="38">
        <f t="shared" si="74"/>
        <v>0</v>
      </c>
      <c r="AG192" s="38">
        <f t="shared" si="75"/>
        <v>0</v>
      </c>
      <c r="AH192" s="38">
        <f t="shared" si="76"/>
        <v>0</v>
      </c>
      <c r="AI192" s="39">
        <f t="shared" si="83"/>
        <v>2423.7800000000002</v>
      </c>
      <c r="AJ192" s="39">
        <f t="shared" ca="1" si="77"/>
        <v>1502.74</v>
      </c>
      <c r="AK192" s="40">
        <f t="shared" ca="1" si="78"/>
        <v>0</v>
      </c>
      <c r="AL192" s="113">
        <f t="shared" si="59"/>
        <v>9827.82</v>
      </c>
      <c r="AM192" s="39">
        <f t="shared" ca="1" si="79"/>
        <v>6093.25</v>
      </c>
      <c r="AN192" s="148">
        <f t="shared" ca="1" si="80"/>
        <v>0</v>
      </c>
      <c r="AO192" s="41"/>
      <c r="AP192" s="41"/>
      <c r="AQ192" s="43"/>
      <c r="AR192" s="44">
        <f t="shared" si="60"/>
        <v>0</v>
      </c>
      <c r="AS192" s="45" t="str">
        <f t="shared" si="84"/>
        <v>NÃO MEDIDO</v>
      </c>
      <c r="AT192" s="46"/>
      <c r="AU192" s="47"/>
      <c r="AV192" s="48"/>
    </row>
    <row r="193" spans="1:48" s="2" customFormat="1" ht="30" customHeight="1" x14ac:dyDescent="0.2">
      <c r="A193" s="1" t="s">
        <v>522</v>
      </c>
      <c r="B193" s="1"/>
      <c r="C193" s="132">
        <v>40700</v>
      </c>
      <c r="D193" s="34" t="s">
        <v>402</v>
      </c>
      <c r="E193" s="35"/>
      <c r="F193" s="110"/>
      <c r="G193" s="110">
        <v>0</v>
      </c>
      <c r="H193" s="114"/>
      <c r="I193" s="110">
        <f t="shared" si="61"/>
        <v>0</v>
      </c>
      <c r="J193" s="36"/>
      <c r="K193" s="37">
        <f t="shared" si="62"/>
        <v>0</v>
      </c>
      <c r="L193" s="37"/>
      <c r="M193" s="37">
        <f t="shared" si="63"/>
        <v>0</v>
      </c>
      <c r="N193" s="38"/>
      <c r="O193" s="38">
        <f t="shared" si="81"/>
        <v>0</v>
      </c>
      <c r="P193" s="38">
        <f t="shared" si="82"/>
        <v>0</v>
      </c>
      <c r="Q193" s="38"/>
      <c r="R193" s="38">
        <f t="shared" si="64"/>
        <v>0</v>
      </c>
      <c r="S193" s="38">
        <f t="shared" si="65"/>
        <v>0</v>
      </c>
      <c r="T193" s="38"/>
      <c r="U193" s="38">
        <f t="shared" si="66"/>
        <v>0</v>
      </c>
      <c r="V193" s="38">
        <f t="shared" si="67"/>
        <v>0</v>
      </c>
      <c r="W193" s="38"/>
      <c r="X193" s="38">
        <f t="shared" si="68"/>
        <v>0</v>
      </c>
      <c r="Y193" s="38">
        <f t="shared" si="69"/>
        <v>0</v>
      </c>
      <c r="Z193" s="38"/>
      <c r="AA193" s="38">
        <f t="shared" si="70"/>
        <v>0</v>
      </c>
      <c r="AB193" s="38">
        <f t="shared" si="71"/>
        <v>0</v>
      </c>
      <c r="AC193" s="38"/>
      <c r="AD193" s="38">
        <f t="shared" si="72"/>
        <v>0</v>
      </c>
      <c r="AE193" s="38">
        <f t="shared" si="73"/>
        <v>0</v>
      </c>
      <c r="AF193" s="38">
        <f t="shared" si="74"/>
        <v>0</v>
      </c>
      <c r="AG193" s="38">
        <f t="shared" si="75"/>
        <v>0</v>
      </c>
      <c r="AH193" s="38">
        <f t="shared" si="76"/>
        <v>0</v>
      </c>
      <c r="AI193" s="39">
        <f t="shared" si="83"/>
        <v>0</v>
      </c>
      <c r="AJ193" s="39">
        <f t="shared" ca="1" si="77"/>
        <v>0</v>
      </c>
      <c r="AK193" s="40">
        <f t="shared" ca="1" si="78"/>
        <v>0</v>
      </c>
      <c r="AL193" s="113">
        <f t="shared" si="59"/>
        <v>0</v>
      </c>
      <c r="AM193" s="39">
        <f t="shared" ca="1" si="79"/>
        <v>0</v>
      </c>
      <c r="AN193" s="148">
        <f t="shared" ca="1" si="80"/>
        <v>0</v>
      </c>
      <c r="AO193" s="41"/>
      <c r="AP193" s="41"/>
      <c r="AQ193" s="43"/>
      <c r="AR193" s="44">
        <f t="shared" si="60"/>
        <v>0</v>
      </c>
      <c r="AS193" s="45" t="str">
        <f>IF(COUNTIF(AS194:AS198,"MEDIDO")&gt;0,"MEDIDO","NÃO MEDIDO")</f>
        <v>MEDIDO</v>
      </c>
      <c r="AT193" s="46"/>
      <c r="AU193" s="47"/>
      <c r="AV193" s="48"/>
    </row>
    <row r="194" spans="1:48" s="2" customFormat="1" ht="52.5" customHeight="1" x14ac:dyDescent="0.2">
      <c r="A194" s="2" t="s">
        <v>521</v>
      </c>
      <c r="C194" s="132" t="s">
        <v>403</v>
      </c>
      <c r="D194" s="34" t="s">
        <v>404</v>
      </c>
      <c r="E194" s="35" t="s">
        <v>94</v>
      </c>
      <c r="F194" s="110">
        <v>160</v>
      </c>
      <c r="G194" s="110">
        <v>0</v>
      </c>
      <c r="H194" s="114"/>
      <c r="I194" s="110">
        <f t="shared" si="61"/>
        <v>160</v>
      </c>
      <c r="J194" s="36">
        <v>12.74</v>
      </c>
      <c r="K194" s="37">
        <f t="shared" si="62"/>
        <v>2038.4</v>
      </c>
      <c r="L194" s="37"/>
      <c r="M194" s="37">
        <f t="shared" si="63"/>
        <v>0</v>
      </c>
      <c r="N194" s="38"/>
      <c r="O194" s="38">
        <f t="shared" si="81"/>
        <v>0</v>
      </c>
      <c r="P194" s="38">
        <f t="shared" si="82"/>
        <v>0</v>
      </c>
      <c r="Q194" s="38"/>
      <c r="R194" s="38">
        <f t="shared" si="64"/>
        <v>0</v>
      </c>
      <c r="S194" s="38">
        <f t="shared" si="65"/>
        <v>0</v>
      </c>
      <c r="T194" s="38"/>
      <c r="U194" s="38">
        <f t="shared" si="66"/>
        <v>0</v>
      </c>
      <c r="V194" s="38">
        <f t="shared" si="67"/>
        <v>0</v>
      </c>
      <c r="W194" s="38">
        <v>96</v>
      </c>
      <c r="X194" s="38">
        <f t="shared" si="68"/>
        <v>1223.04</v>
      </c>
      <c r="Y194" s="38">
        <f t="shared" si="69"/>
        <v>0</v>
      </c>
      <c r="Z194" s="38"/>
      <c r="AA194" s="38">
        <f t="shared" si="70"/>
        <v>0</v>
      </c>
      <c r="AB194" s="38">
        <f t="shared" si="71"/>
        <v>0</v>
      </c>
      <c r="AC194" s="38"/>
      <c r="AD194" s="38">
        <f t="shared" si="72"/>
        <v>0</v>
      </c>
      <c r="AE194" s="38">
        <f t="shared" si="73"/>
        <v>0</v>
      </c>
      <c r="AF194" s="38">
        <f t="shared" si="74"/>
        <v>0</v>
      </c>
      <c r="AG194" s="38">
        <f t="shared" si="75"/>
        <v>0</v>
      </c>
      <c r="AH194" s="38">
        <f t="shared" si="76"/>
        <v>0</v>
      </c>
      <c r="AI194" s="39">
        <f t="shared" si="83"/>
        <v>96</v>
      </c>
      <c r="AJ194" s="39">
        <f t="shared" ca="1" si="77"/>
        <v>1223.04</v>
      </c>
      <c r="AK194" s="40">
        <f t="shared" ca="1" si="78"/>
        <v>0</v>
      </c>
      <c r="AL194" s="113">
        <f t="shared" si="59"/>
        <v>64</v>
      </c>
      <c r="AM194" s="39">
        <f t="shared" ca="1" si="79"/>
        <v>815.36</v>
      </c>
      <c r="AN194" s="148">
        <f t="shared" ca="1" si="80"/>
        <v>0</v>
      </c>
      <c r="AO194" s="41"/>
      <c r="AP194" s="41"/>
      <c r="AQ194" s="43"/>
      <c r="AR194" s="44">
        <f t="shared" si="60"/>
        <v>1050</v>
      </c>
      <c r="AS194" s="45" t="str">
        <f t="shared" si="84"/>
        <v>MEDIDO</v>
      </c>
      <c r="AT194" s="46"/>
      <c r="AU194" s="47"/>
      <c r="AV194" s="48"/>
    </row>
    <row r="195" spans="1:48" s="2" customFormat="1" ht="52.5" customHeight="1" x14ac:dyDescent="0.2">
      <c r="A195" s="2" t="s">
        <v>521</v>
      </c>
      <c r="C195" s="132" t="s">
        <v>405</v>
      </c>
      <c r="D195" s="34" t="s">
        <v>406</v>
      </c>
      <c r="E195" s="35" t="s">
        <v>407</v>
      </c>
      <c r="F195" s="110">
        <v>800</v>
      </c>
      <c r="G195" s="110">
        <v>1050</v>
      </c>
      <c r="H195" s="114"/>
      <c r="I195" s="110">
        <f t="shared" si="61"/>
        <v>1850</v>
      </c>
      <c r="J195" s="36">
        <v>0.15</v>
      </c>
      <c r="K195" s="37">
        <f t="shared" si="62"/>
        <v>277.5</v>
      </c>
      <c r="L195" s="37"/>
      <c r="M195" s="37">
        <f t="shared" si="63"/>
        <v>0</v>
      </c>
      <c r="N195" s="38"/>
      <c r="O195" s="38">
        <f t="shared" si="81"/>
        <v>0</v>
      </c>
      <c r="P195" s="38">
        <f t="shared" si="82"/>
        <v>0</v>
      </c>
      <c r="Q195" s="38"/>
      <c r="R195" s="38">
        <f t="shared" si="64"/>
        <v>0</v>
      </c>
      <c r="S195" s="38">
        <f t="shared" si="65"/>
        <v>0</v>
      </c>
      <c r="T195" s="38"/>
      <c r="U195" s="38">
        <f t="shared" si="66"/>
        <v>0</v>
      </c>
      <c r="V195" s="38">
        <f t="shared" si="67"/>
        <v>0</v>
      </c>
      <c r="W195" s="38">
        <v>800</v>
      </c>
      <c r="X195" s="38">
        <f t="shared" si="68"/>
        <v>120</v>
      </c>
      <c r="Y195" s="38">
        <f t="shared" si="69"/>
        <v>0</v>
      </c>
      <c r="Z195" s="38"/>
      <c r="AA195" s="38">
        <f t="shared" si="70"/>
        <v>0</v>
      </c>
      <c r="AB195" s="38">
        <f t="shared" si="71"/>
        <v>0</v>
      </c>
      <c r="AC195" s="38">
        <v>1050</v>
      </c>
      <c r="AD195" s="38">
        <f t="shared" si="72"/>
        <v>157.5</v>
      </c>
      <c r="AE195" s="38">
        <f t="shared" si="73"/>
        <v>0</v>
      </c>
      <c r="AF195" s="38">
        <f t="shared" si="74"/>
        <v>0</v>
      </c>
      <c r="AG195" s="38">
        <f t="shared" si="75"/>
        <v>0</v>
      </c>
      <c r="AH195" s="38">
        <f t="shared" si="76"/>
        <v>0</v>
      </c>
      <c r="AI195" s="39">
        <f t="shared" si="83"/>
        <v>1850</v>
      </c>
      <c r="AJ195" s="39">
        <f t="shared" ca="1" si="77"/>
        <v>277.5</v>
      </c>
      <c r="AK195" s="40">
        <f t="shared" ca="1" si="78"/>
        <v>0</v>
      </c>
      <c r="AL195" s="113">
        <f t="shared" si="59"/>
        <v>0</v>
      </c>
      <c r="AM195" s="39">
        <f t="shared" ca="1" si="79"/>
        <v>0</v>
      </c>
      <c r="AN195" s="148">
        <f t="shared" ca="1" si="80"/>
        <v>0</v>
      </c>
      <c r="AO195" s="41"/>
      <c r="AP195" s="41"/>
      <c r="AQ195" s="43"/>
      <c r="AR195" s="44">
        <f t="shared" si="60"/>
        <v>105</v>
      </c>
      <c r="AS195" s="45" t="str">
        <f t="shared" si="84"/>
        <v>MEDIDO</v>
      </c>
      <c r="AT195" s="46"/>
      <c r="AU195" s="47"/>
      <c r="AV195" s="48"/>
    </row>
    <row r="196" spans="1:48" s="2" customFormat="1" ht="52.5" customHeight="1" x14ac:dyDescent="0.2">
      <c r="A196" s="2" t="s">
        <v>521</v>
      </c>
      <c r="C196" s="132" t="s">
        <v>408</v>
      </c>
      <c r="D196" s="34" t="s">
        <v>409</v>
      </c>
      <c r="E196" s="35" t="s">
        <v>94</v>
      </c>
      <c r="F196" s="110">
        <v>80</v>
      </c>
      <c r="G196" s="110">
        <v>105</v>
      </c>
      <c r="H196" s="114"/>
      <c r="I196" s="110">
        <f>F196+G196+H196</f>
        <v>185</v>
      </c>
      <c r="J196" s="36">
        <v>0.84</v>
      </c>
      <c r="K196" s="37">
        <f t="shared" si="62"/>
        <v>155.4</v>
      </c>
      <c r="L196" s="37"/>
      <c r="M196" s="37">
        <f t="shared" si="63"/>
        <v>0</v>
      </c>
      <c r="N196" s="38"/>
      <c r="O196" s="38">
        <f t="shared" si="81"/>
        <v>0</v>
      </c>
      <c r="P196" s="38">
        <f t="shared" si="82"/>
        <v>0</v>
      </c>
      <c r="Q196" s="38"/>
      <c r="R196" s="38">
        <f t="shared" si="64"/>
        <v>0</v>
      </c>
      <c r="S196" s="38">
        <f t="shared" si="65"/>
        <v>0</v>
      </c>
      <c r="T196" s="38"/>
      <c r="U196" s="38">
        <f t="shared" si="66"/>
        <v>0</v>
      </c>
      <c r="V196" s="38">
        <f t="shared" si="67"/>
        <v>0</v>
      </c>
      <c r="W196" s="38">
        <v>80</v>
      </c>
      <c r="X196" s="38">
        <f t="shared" si="68"/>
        <v>67.2</v>
      </c>
      <c r="Y196" s="38">
        <f t="shared" si="69"/>
        <v>0</v>
      </c>
      <c r="Z196" s="38"/>
      <c r="AA196" s="38">
        <f t="shared" si="70"/>
        <v>0</v>
      </c>
      <c r="AB196" s="38">
        <f t="shared" si="71"/>
        <v>0</v>
      </c>
      <c r="AC196" s="38">
        <v>105</v>
      </c>
      <c r="AD196" s="38">
        <f t="shared" si="72"/>
        <v>88.2</v>
      </c>
      <c r="AE196" s="38">
        <f t="shared" si="73"/>
        <v>0</v>
      </c>
      <c r="AF196" s="38">
        <f t="shared" si="74"/>
        <v>0</v>
      </c>
      <c r="AG196" s="38">
        <f t="shared" si="75"/>
        <v>0</v>
      </c>
      <c r="AH196" s="38">
        <f t="shared" si="76"/>
        <v>0</v>
      </c>
      <c r="AI196" s="39">
        <f t="shared" si="83"/>
        <v>185</v>
      </c>
      <c r="AJ196" s="39">
        <f t="shared" ca="1" si="77"/>
        <v>155.4</v>
      </c>
      <c r="AK196" s="40">
        <f t="shared" ca="1" si="78"/>
        <v>0</v>
      </c>
      <c r="AL196" s="113">
        <f t="shared" si="59"/>
        <v>0</v>
      </c>
      <c r="AM196" s="39">
        <f t="shared" ca="1" si="79"/>
        <v>0</v>
      </c>
      <c r="AN196" s="148">
        <f t="shared" ca="1" si="80"/>
        <v>0</v>
      </c>
      <c r="AO196" s="41"/>
      <c r="AP196" s="41"/>
      <c r="AQ196" s="43"/>
      <c r="AR196" s="44">
        <f t="shared" si="60"/>
        <v>19</v>
      </c>
      <c r="AS196" s="45" t="str">
        <f t="shared" si="84"/>
        <v>MEDIDO</v>
      </c>
      <c r="AT196" s="46"/>
      <c r="AU196" s="47"/>
      <c r="AV196" s="48"/>
    </row>
    <row r="197" spans="1:48" s="2" customFormat="1" ht="52.5" customHeight="1" x14ac:dyDescent="0.2">
      <c r="A197" s="2" t="s">
        <v>536</v>
      </c>
      <c r="C197" s="132" t="s">
        <v>541</v>
      </c>
      <c r="D197" s="34" t="s">
        <v>542</v>
      </c>
      <c r="E197" s="35" t="s">
        <v>552</v>
      </c>
      <c r="F197" s="110"/>
      <c r="G197" s="110">
        <v>19</v>
      </c>
      <c r="H197" s="114"/>
      <c r="I197" s="110">
        <f>F197+G197+H197</f>
        <v>19</v>
      </c>
      <c r="J197" s="36">
        <v>9.4700000000000006</v>
      </c>
      <c r="K197" s="37">
        <f t="shared" si="62"/>
        <v>179.93</v>
      </c>
      <c r="L197" s="37"/>
      <c r="M197" s="37">
        <f t="shared" si="63"/>
        <v>0</v>
      </c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>
        <f t="shared" si="68"/>
        <v>0</v>
      </c>
      <c r="Y197" s="38">
        <f t="shared" si="69"/>
        <v>0</v>
      </c>
      <c r="Z197" s="38"/>
      <c r="AA197" s="38"/>
      <c r="AB197" s="38"/>
      <c r="AC197" s="38">
        <v>19</v>
      </c>
      <c r="AD197" s="38">
        <f t="shared" si="72"/>
        <v>179.93</v>
      </c>
      <c r="AE197" s="38">
        <f t="shared" si="73"/>
        <v>0</v>
      </c>
      <c r="AF197" s="38">
        <f t="shared" si="74"/>
        <v>0</v>
      </c>
      <c r="AG197" s="38">
        <f t="shared" si="75"/>
        <v>0</v>
      </c>
      <c r="AH197" s="38">
        <f t="shared" si="76"/>
        <v>0</v>
      </c>
      <c r="AI197" s="39">
        <f t="shared" si="83"/>
        <v>19</v>
      </c>
      <c r="AJ197" s="39">
        <f t="shared" ca="1" si="77"/>
        <v>179.93</v>
      </c>
      <c r="AK197" s="40">
        <f t="shared" ca="1" si="78"/>
        <v>0</v>
      </c>
      <c r="AL197" s="113">
        <f t="shared" si="59"/>
        <v>0</v>
      </c>
      <c r="AM197" s="39">
        <f t="shared" ca="1" si="79"/>
        <v>0</v>
      </c>
      <c r="AN197" s="148">
        <f t="shared" ca="1" si="80"/>
        <v>0</v>
      </c>
      <c r="AO197" s="41"/>
      <c r="AP197" s="41"/>
      <c r="AQ197" s="43"/>
      <c r="AR197" s="44">
        <f t="shared" si="60"/>
        <v>57</v>
      </c>
      <c r="AS197" s="45" t="str">
        <f t="shared" si="84"/>
        <v>MEDIDO</v>
      </c>
      <c r="AT197" s="46"/>
      <c r="AU197" s="47"/>
      <c r="AV197" s="48"/>
    </row>
    <row r="198" spans="1:48" s="2" customFormat="1" ht="52.5" customHeight="1" x14ac:dyDescent="0.2">
      <c r="A198" s="2" t="s">
        <v>536</v>
      </c>
      <c r="C198" s="132" t="s">
        <v>543</v>
      </c>
      <c r="D198" s="34" t="s">
        <v>544</v>
      </c>
      <c r="E198" s="35" t="s">
        <v>115</v>
      </c>
      <c r="F198" s="110"/>
      <c r="G198" s="110">
        <v>57</v>
      </c>
      <c r="H198" s="114"/>
      <c r="I198" s="110">
        <f>F198+G198+H198</f>
        <v>57</v>
      </c>
      <c r="J198" s="36">
        <v>11.48</v>
      </c>
      <c r="K198" s="37">
        <f t="shared" si="62"/>
        <v>654.36</v>
      </c>
      <c r="L198" s="37"/>
      <c r="M198" s="37">
        <f t="shared" si="63"/>
        <v>0</v>
      </c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>
        <f t="shared" si="68"/>
        <v>0</v>
      </c>
      <c r="Y198" s="38">
        <f t="shared" si="69"/>
        <v>0</v>
      </c>
      <c r="Z198" s="38"/>
      <c r="AA198" s="38"/>
      <c r="AB198" s="38"/>
      <c r="AC198" s="38">
        <v>57</v>
      </c>
      <c r="AD198" s="38">
        <f t="shared" si="72"/>
        <v>654.36</v>
      </c>
      <c r="AE198" s="38">
        <f t="shared" si="73"/>
        <v>0</v>
      </c>
      <c r="AF198" s="38">
        <f t="shared" si="74"/>
        <v>0</v>
      </c>
      <c r="AG198" s="38">
        <f t="shared" si="75"/>
        <v>0</v>
      </c>
      <c r="AH198" s="38">
        <f t="shared" si="76"/>
        <v>0</v>
      </c>
      <c r="AI198" s="39">
        <f t="shared" si="83"/>
        <v>57</v>
      </c>
      <c r="AJ198" s="39">
        <f t="shared" ca="1" si="77"/>
        <v>654.36</v>
      </c>
      <c r="AK198" s="40">
        <f t="shared" ca="1" si="78"/>
        <v>0</v>
      </c>
      <c r="AL198" s="113">
        <f t="shared" si="59"/>
        <v>0</v>
      </c>
      <c r="AM198" s="39">
        <f t="shared" ca="1" si="79"/>
        <v>0</v>
      </c>
      <c r="AN198" s="148">
        <f t="shared" ca="1" si="80"/>
        <v>0</v>
      </c>
      <c r="AO198" s="41"/>
      <c r="AP198" s="41"/>
      <c r="AQ198" s="43"/>
      <c r="AR198" s="44">
        <f t="shared" si="60"/>
        <v>0</v>
      </c>
      <c r="AS198" s="45" t="str">
        <f t="shared" si="84"/>
        <v>NÃO MEDIDO</v>
      </c>
      <c r="AT198" s="46"/>
      <c r="AU198" s="47"/>
      <c r="AV198" s="48"/>
    </row>
    <row r="199" spans="1:48" s="2" customFormat="1" ht="30" customHeight="1" x14ac:dyDescent="0.2">
      <c r="A199" s="1" t="s">
        <v>522</v>
      </c>
      <c r="B199" s="1"/>
      <c r="C199" s="132">
        <v>40800</v>
      </c>
      <c r="D199" s="34" t="s">
        <v>410</v>
      </c>
      <c r="E199" s="35"/>
      <c r="F199" s="110"/>
      <c r="G199" s="110">
        <v>0</v>
      </c>
      <c r="H199" s="114"/>
      <c r="I199" s="110">
        <f t="shared" si="61"/>
        <v>0</v>
      </c>
      <c r="J199" s="36"/>
      <c r="K199" s="37">
        <f t="shared" si="62"/>
        <v>0</v>
      </c>
      <c r="L199" s="37"/>
      <c r="M199" s="37">
        <f t="shared" si="63"/>
        <v>0</v>
      </c>
      <c r="N199" s="38"/>
      <c r="O199" s="38">
        <f t="shared" si="81"/>
        <v>0</v>
      </c>
      <c r="P199" s="38">
        <f t="shared" si="82"/>
        <v>0</v>
      </c>
      <c r="Q199" s="38"/>
      <c r="R199" s="38">
        <f t="shared" si="64"/>
        <v>0</v>
      </c>
      <c r="S199" s="38">
        <f t="shared" si="65"/>
        <v>0</v>
      </c>
      <c r="T199" s="38"/>
      <c r="U199" s="38">
        <f t="shared" si="66"/>
        <v>0</v>
      </c>
      <c r="V199" s="38">
        <f t="shared" si="67"/>
        <v>0</v>
      </c>
      <c r="W199" s="38"/>
      <c r="X199" s="38">
        <f t="shared" si="68"/>
        <v>0</v>
      </c>
      <c r="Y199" s="38">
        <f t="shared" si="69"/>
        <v>0</v>
      </c>
      <c r="Z199" s="38"/>
      <c r="AA199" s="38">
        <f t="shared" si="70"/>
        <v>0</v>
      </c>
      <c r="AB199" s="38">
        <f t="shared" si="71"/>
        <v>0</v>
      </c>
      <c r="AC199" s="38"/>
      <c r="AD199" s="38">
        <f t="shared" si="72"/>
        <v>0</v>
      </c>
      <c r="AE199" s="38">
        <f t="shared" si="73"/>
        <v>0</v>
      </c>
      <c r="AF199" s="38">
        <f t="shared" si="74"/>
        <v>0</v>
      </c>
      <c r="AG199" s="38">
        <f t="shared" si="75"/>
        <v>0</v>
      </c>
      <c r="AH199" s="38">
        <f t="shared" si="76"/>
        <v>0</v>
      </c>
      <c r="AI199" s="39">
        <f t="shared" si="83"/>
        <v>0</v>
      </c>
      <c r="AJ199" s="39">
        <f t="shared" ca="1" si="77"/>
        <v>0</v>
      </c>
      <c r="AK199" s="40">
        <f t="shared" ca="1" si="78"/>
        <v>0</v>
      </c>
      <c r="AL199" s="113">
        <f t="shared" si="59"/>
        <v>0</v>
      </c>
      <c r="AM199" s="39">
        <f t="shared" ca="1" si="79"/>
        <v>0</v>
      </c>
      <c r="AN199" s="148">
        <f t="shared" ca="1" si="80"/>
        <v>0</v>
      </c>
      <c r="AO199" s="41"/>
      <c r="AP199" s="41"/>
      <c r="AQ199" s="43"/>
      <c r="AR199" s="44">
        <f t="shared" si="60"/>
        <v>1</v>
      </c>
      <c r="AS199" s="45" t="str">
        <f>IF(COUNTIF(AS200:AS201,"MEDIDO")&gt;0,"MEDIDO","NÃO MEDIDO")</f>
        <v>NÃO MEDIDO</v>
      </c>
      <c r="AT199" s="46"/>
      <c r="AU199" s="47"/>
      <c r="AV199" s="48"/>
    </row>
    <row r="200" spans="1:48" s="2" customFormat="1" ht="78" customHeight="1" x14ac:dyDescent="0.2">
      <c r="A200" s="2" t="s">
        <v>521</v>
      </c>
      <c r="C200" s="132" t="s">
        <v>411</v>
      </c>
      <c r="D200" s="34" t="s">
        <v>412</v>
      </c>
      <c r="E200" s="35" t="s">
        <v>110</v>
      </c>
      <c r="F200" s="110">
        <v>17</v>
      </c>
      <c r="G200" s="110">
        <v>0</v>
      </c>
      <c r="H200" s="114"/>
      <c r="I200" s="110">
        <f t="shared" si="61"/>
        <v>17</v>
      </c>
      <c r="J200" s="36">
        <v>313.04000000000002</v>
      </c>
      <c r="K200" s="37">
        <f t="shared" si="62"/>
        <v>5321.68</v>
      </c>
      <c r="L200" s="37"/>
      <c r="M200" s="37">
        <f t="shared" si="63"/>
        <v>0</v>
      </c>
      <c r="N200" s="38">
        <v>2</v>
      </c>
      <c r="O200" s="38">
        <f t="shared" si="81"/>
        <v>626.08000000000004</v>
      </c>
      <c r="P200" s="38">
        <f t="shared" si="82"/>
        <v>0</v>
      </c>
      <c r="Q200" s="38">
        <v>3</v>
      </c>
      <c r="R200" s="38">
        <f t="shared" si="64"/>
        <v>939.12</v>
      </c>
      <c r="S200" s="38">
        <f t="shared" si="65"/>
        <v>0</v>
      </c>
      <c r="T200" s="38">
        <v>3</v>
      </c>
      <c r="U200" s="38">
        <f t="shared" si="66"/>
        <v>939.12</v>
      </c>
      <c r="V200" s="38">
        <f t="shared" si="67"/>
        <v>0</v>
      </c>
      <c r="W200" s="38">
        <v>1</v>
      </c>
      <c r="X200" s="38">
        <f t="shared" si="68"/>
        <v>313.04000000000002</v>
      </c>
      <c r="Y200" s="38">
        <f t="shared" si="69"/>
        <v>0</v>
      </c>
      <c r="Z200" s="38"/>
      <c r="AA200" s="38">
        <f t="shared" si="70"/>
        <v>0</v>
      </c>
      <c r="AB200" s="38">
        <f t="shared" si="71"/>
        <v>0</v>
      </c>
      <c r="AC200" s="38">
        <v>1</v>
      </c>
      <c r="AD200" s="38">
        <f t="shared" si="72"/>
        <v>313.04000000000002</v>
      </c>
      <c r="AE200" s="38">
        <f t="shared" si="73"/>
        <v>0</v>
      </c>
      <c r="AF200" s="38">
        <f t="shared" si="74"/>
        <v>0</v>
      </c>
      <c r="AG200" s="38">
        <f t="shared" si="75"/>
        <v>0</v>
      </c>
      <c r="AH200" s="38">
        <f t="shared" si="76"/>
        <v>0</v>
      </c>
      <c r="AI200" s="39">
        <f t="shared" si="83"/>
        <v>10</v>
      </c>
      <c r="AJ200" s="39">
        <f t="shared" ca="1" si="77"/>
        <v>3130.4</v>
      </c>
      <c r="AK200" s="40">
        <f t="shared" ca="1" si="78"/>
        <v>0</v>
      </c>
      <c r="AL200" s="113">
        <f t="shared" si="59"/>
        <v>7</v>
      </c>
      <c r="AM200" s="39">
        <f t="shared" ca="1" si="79"/>
        <v>2191.2800000000002</v>
      </c>
      <c r="AN200" s="148">
        <f t="shared" ca="1" si="80"/>
        <v>0</v>
      </c>
      <c r="AO200" s="41"/>
      <c r="AP200" s="41"/>
      <c r="AQ200" s="43"/>
      <c r="AR200" s="44">
        <f t="shared" si="60"/>
        <v>0</v>
      </c>
      <c r="AS200" s="45" t="str">
        <f t="shared" si="84"/>
        <v>NÃO MEDIDO</v>
      </c>
      <c r="AT200" s="46"/>
      <c r="AU200" s="47"/>
      <c r="AV200" s="48"/>
    </row>
    <row r="201" spans="1:48" s="2" customFormat="1" ht="78" customHeight="1" x14ac:dyDescent="0.2">
      <c r="A201" s="2" t="s">
        <v>521</v>
      </c>
      <c r="C201" s="132" t="s">
        <v>413</v>
      </c>
      <c r="D201" s="34" t="s">
        <v>414</v>
      </c>
      <c r="E201" s="35" t="s">
        <v>415</v>
      </c>
      <c r="F201" s="110">
        <v>490.1</v>
      </c>
      <c r="G201" s="110">
        <v>0</v>
      </c>
      <c r="H201" s="114"/>
      <c r="I201" s="110">
        <f t="shared" si="61"/>
        <v>490.1</v>
      </c>
      <c r="J201" s="36">
        <v>19.739999999999998</v>
      </c>
      <c r="K201" s="37">
        <f t="shared" si="62"/>
        <v>9674.57</v>
      </c>
      <c r="L201" s="37"/>
      <c r="M201" s="37">
        <f t="shared" si="63"/>
        <v>0</v>
      </c>
      <c r="N201" s="38"/>
      <c r="O201" s="38">
        <f t="shared" si="81"/>
        <v>0</v>
      </c>
      <c r="P201" s="38">
        <f t="shared" si="82"/>
        <v>0</v>
      </c>
      <c r="Q201" s="38"/>
      <c r="R201" s="38">
        <f t="shared" si="64"/>
        <v>0</v>
      </c>
      <c r="S201" s="38">
        <f t="shared" si="65"/>
        <v>0</v>
      </c>
      <c r="T201" s="38">
        <v>233.2</v>
      </c>
      <c r="U201" s="38">
        <f t="shared" si="66"/>
        <v>4603.37</v>
      </c>
      <c r="V201" s="38">
        <f t="shared" si="67"/>
        <v>0</v>
      </c>
      <c r="W201" s="38"/>
      <c r="X201" s="38">
        <f t="shared" si="68"/>
        <v>0</v>
      </c>
      <c r="Y201" s="38">
        <f t="shared" si="69"/>
        <v>0</v>
      </c>
      <c r="Z201" s="38"/>
      <c r="AA201" s="38">
        <f t="shared" si="70"/>
        <v>0</v>
      </c>
      <c r="AB201" s="38">
        <f t="shared" si="71"/>
        <v>0</v>
      </c>
      <c r="AC201" s="38"/>
      <c r="AD201" s="38">
        <f t="shared" si="72"/>
        <v>0</v>
      </c>
      <c r="AE201" s="38">
        <f t="shared" si="73"/>
        <v>0</v>
      </c>
      <c r="AF201" s="38">
        <f t="shared" si="74"/>
        <v>0</v>
      </c>
      <c r="AG201" s="38">
        <f t="shared" si="75"/>
        <v>0</v>
      </c>
      <c r="AH201" s="38">
        <f t="shared" si="76"/>
        <v>0</v>
      </c>
      <c r="AI201" s="39">
        <f t="shared" si="83"/>
        <v>233.2</v>
      </c>
      <c r="AJ201" s="39">
        <f t="shared" ca="1" si="77"/>
        <v>4603.37</v>
      </c>
      <c r="AK201" s="40">
        <f t="shared" ca="1" si="78"/>
        <v>0</v>
      </c>
      <c r="AL201" s="113">
        <f t="shared" si="59"/>
        <v>256.89999999999998</v>
      </c>
      <c r="AM201" s="39">
        <f t="shared" ca="1" si="79"/>
        <v>5071.2</v>
      </c>
      <c r="AN201" s="148">
        <f t="shared" ca="1" si="80"/>
        <v>0</v>
      </c>
      <c r="AO201" s="41"/>
      <c r="AP201" s="41"/>
      <c r="AQ201" s="43"/>
      <c r="AR201" s="44">
        <f t="shared" si="60"/>
        <v>0</v>
      </c>
      <c r="AS201" s="45" t="str">
        <f t="shared" si="84"/>
        <v>NÃO MEDIDO</v>
      </c>
      <c r="AT201" s="46"/>
      <c r="AU201" s="47"/>
      <c r="AV201" s="48"/>
    </row>
    <row r="202" spans="1:48" s="2" customFormat="1" ht="30" customHeight="1" x14ac:dyDescent="0.2">
      <c r="A202" s="1" t="s">
        <v>522</v>
      </c>
      <c r="B202" s="1"/>
      <c r="C202" s="132">
        <v>5</v>
      </c>
      <c r="D202" s="34" t="s">
        <v>416</v>
      </c>
      <c r="E202" s="35"/>
      <c r="F202" s="110"/>
      <c r="G202" s="110">
        <v>0</v>
      </c>
      <c r="H202" s="114"/>
      <c r="I202" s="110">
        <f t="shared" si="61"/>
        <v>0</v>
      </c>
      <c r="J202" s="36"/>
      <c r="K202" s="37">
        <f t="shared" si="62"/>
        <v>0</v>
      </c>
      <c r="L202" s="37"/>
      <c r="M202" s="37">
        <f t="shared" si="63"/>
        <v>0</v>
      </c>
      <c r="N202" s="38"/>
      <c r="O202" s="38">
        <f t="shared" si="81"/>
        <v>0</v>
      </c>
      <c r="P202" s="38">
        <f t="shared" si="82"/>
        <v>0</v>
      </c>
      <c r="Q202" s="38"/>
      <c r="R202" s="38">
        <f t="shared" si="64"/>
        <v>0</v>
      </c>
      <c r="S202" s="38">
        <f t="shared" si="65"/>
        <v>0</v>
      </c>
      <c r="T202" s="38"/>
      <c r="U202" s="38">
        <f t="shared" si="66"/>
        <v>0</v>
      </c>
      <c r="V202" s="38">
        <f t="shared" si="67"/>
        <v>0</v>
      </c>
      <c r="W202" s="38"/>
      <c r="X202" s="38">
        <f t="shared" si="68"/>
        <v>0</v>
      </c>
      <c r="Y202" s="38">
        <f t="shared" si="69"/>
        <v>0</v>
      </c>
      <c r="Z202" s="38"/>
      <c r="AA202" s="38">
        <f t="shared" si="70"/>
        <v>0</v>
      </c>
      <c r="AB202" s="38">
        <f t="shared" si="71"/>
        <v>0</v>
      </c>
      <c r="AC202" s="38"/>
      <c r="AD202" s="38">
        <f t="shared" si="72"/>
        <v>0</v>
      </c>
      <c r="AE202" s="38">
        <f t="shared" si="73"/>
        <v>0</v>
      </c>
      <c r="AF202" s="38">
        <f t="shared" si="74"/>
        <v>0</v>
      </c>
      <c r="AG202" s="38">
        <f t="shared" si="75"/>
        <v>0</v>
      </c>
      <c r="AH202" s="38">
        <f t="shared" si="76"/>
        <v>0</v>
      </c>
      <c r="AI202" s="39">
        <f t="shared" si="83"/>
        <v>0</v>
      </c>
      <c r="AJ202" s="39">
        <f t="shared" ca="1" si="77"/>
        <v>0</v>
      </c>
      <c r="AK202" s="40">
        <f t="shared" ca="1" si="78"/>
        <v>0</v>
      </c>
      <c r="AL202" s="113">
        <f t="shared" si="59"/>
        <v>0</v>
      </c>
      <c r="AM202" s="39">
        <f t="shared" ca="1" si="79"/>
        <v>0</v>
      </c>
      <c r="AN202" s="148">
        <f t="shared" ca="1" si="80"/>
        <v>0</v>
      </c>
      <c r="AO202" s="41"/>
      <c r="AP202" s="41"/>
      <c r="AQ202" s="43"/>
      <c r="AR202" s="44">
        <f t="shared" si="60"/>
        <v>0</v>
      </c>
      <c r="AS202" s="45" t="str">
        <f>IF(COUNTIF(AS203:AS222,"MEDIDO")&gt;0,"MEDIDO","NÃO MEDIDO")</f>
        <v>MEDIDO</v>
      </c>
      <c r="AT202" s="46"/>
      <c r="AU202" s="47"/>
      <c r="AV202" s="48"/>
    </row>
    <row r="203" spans="1:48" s="2" customFormat="1" ht="30" customHeight="1" x14ac:dyDescent="0.2">
      <c r="A203" s="1" t="s">
        <v>522</v>
      </c>
      <c r="B203" s="1"/>
      <c r="C203" s="132">
        <v>50200</v>
      </c>
      <c r="D203" s="34" t="s">
        <v>417</v>
      </c>
      <c r="E203" s="35"/>
      <c r="F203" s="110"/>
      <c r="G203" s="110">
        <v>0</v>
      </c>
      <c r="H203" s="114"/>
      <c r="I203" s="110">
        <f t="shared" si="61"/>
        <v>0</v>
      </c>
      <c r="J203" s="36"/>
      <c r="K203" s="37">
        <f t="shared" si="62"/>
        <v>0</v>
      </c>
      <c r="L203" s="37"/>
      <c r="M203" s="37">
        <f t="shared" si="63"/>
        <v>0</v>
      </c>
      <c r="N203" s="38"/>
      <c r="O203" s="38">
        <f t="shared" si="81"/>
        <v>0</v>
      </c>
      <c r="P203" s="38">
        <f t="shared" si="82"/>
        <v>0</v>
      </c>
      <c r="Q203" s="38"/>
      <c r="R203" s="38">
        <f t="shared" si="64"/>
        <v>0</v>
      </c>
      <c r="S203" s="38">
        <f t="shared" si="65"/>
        <v>0</v>
      </c>
      <c r="T203" s="38"/>
      <c r="U203" s="38">
        <f t="shared" si="66"/>
        <v>0</v>
      </c>
      <c r="V203" s="38">
        <f t="shared" si="67"/>
        <v>0</v>
      </c>
      <c r="W203" s="38"/>
      <c r="X203" s="38">
        <f t="shared" si="68"/>
        <v>0</v>
      </c>
      <c r="Y203" s="38">
        <f t="shared" si="69"/>
        <v>0</v>
      </c>
      <c r="Z203" s="38"/>
      <c r="AA203" s="38">
        <f t="shared" si="70"/>
        <v>0</v>
      </c>
      <c r="AB203" s="38">
        <f t="shared" si="71"/>
        <v>0</v>
      </c>
      <c r="AC203" s="38"/>
      <c r="AD203" s="38">
        <f t="shared" si="72"/>
        <v>0</v>
      </c>
      <c r="AE203" s="38">
        <f t="shared" si="73"/>
        <v>0</v>
      </c>
      <c r="AF203" s="38">
        <f t="shared" si="74"/>
        <v>0</v>
      </c>
      <c r="AG203" s="38">
        <f t="shared" si="75"/>
        <v>0</v>
      </c>
      <c r="AH203" s="38">
        <f t="shared" si="76"/>
        <v>0</v>
      </c>
      <c r="AI203" s="39">
        <f t="shared" si="83"/>
        <v>0</v>
      </c>
      <c r="AJ203" s="39">
        <f t="shared" ca="1" si="77"/>
        <v>0</v>
      </c>
      <c r="AK203" s="40">
        <f t="shared" ca="1" si="78"/>
        <v>0</v>
      </c>
      <c r="AL203" s="113">
        <f t="shared" si="59"/>
        <v>0</v>
      </c>
      <c r="AM203" s="39">
        <f t="shared" ca="1" si="79"/>
        <v>0</v>
      </c>
      <c r="AN203" s="148">
        <f t="shared" ca="1" si="80"/>
        <v>0</v>
      </c>
      <c r="AO203" s="41"/>
      <c r="AP203" s="41"/>
      <c r="AQ203" s="43"/>
      <c r="AR203" s="44">
        <f t="shared" si="60"/>
        <v>0</v>
      </c>
      <c r="AS203" s="45" t="str">
        <f>IF(COUNTIF(AS204:AS209,"MEDIDO")&gt;0,"MEDIDO","NÃO MEDIDO")</f>
        <v>MEDIDO</v>
      </c>
      <c r="AT203" s="46"/>
      <c r="AU203" s="47"/>
      <c r="AV203" s="48"/>
    </row>
    <row r="204" spans="1:48" s="2" customFormat="1" ht="30" customHeight="1" x14ac:dyDescent="0.2">
      <c r="A204" s="2" t="s">
        <v>521</v>
      </c>
      <c r="C204" s="132" t="s">
        <v>418</v>
      </c>
      <c r="D204" s="34" t="s">
        <v>419</v>
      </c>
      <c r="E204" s="35" t="s">
        <v>420</v>
      </c>
      <c r="F204" s="110">
        <v>80</v>
      </c>
      <c r="G204" s="110">
        <v>0</v>
      </c>
      <c r="H204" s="114"/>
      <c r="I204" s="110">
        <f t="shared" si="61"/>
        <v>80</v>
      </c>
      <c r="J204" s="36">
        <v>0.24</v>
      </c>
      <c r="K204" s="37">
        <f t="shared" si="62"/>
        <v>19.2</v>
      </c>
      <c r="L204" s="37"/>
      <c r="M204" s="37">
        <f t="shared" si="63"/>
        <v>0</v>
      </c>
      <c r="N204" s="38"/>
      <c r="O204" s="38">
        <f t="shared" si="81"/>
        <v>0</v>
      </c>
      <c r="P204" s="38">
        <f t="shared" si="82"/>
        <v>0</v>
      </c>
      <c r="Q204" s="38"/>
      <c r="R204" s="38">
        <f t="shared" si="64"/>
        <v>0</v>
      </c>
      <c r="S204" s="38">
        <f t="shared" si="65"/>
        <v>0</v>
      </c>
      <c r="T204" s="38"/>
      <c r="U204" s="38">
        <f t="shared" si="66"/>
        <v>0</v>
      </c>
      <c r="V204" s="38">
        <f t="shared" si="67"/>
        <v>0</v>
      </c>
      <c r="W204" s="38"/>
      <c r="X204" s="38">
        <f t="shared" si="68"/>
        <v>0</v>
      </c>
      <c r="Y204" s="38">
        <f t="shared" si="69"/>
        <v>0</v>
      </c>
      <c r="Z204" s="38"/>
      <c r="AA204" s="38">
        <f t="shared" si="70"/>
        <v>0</v>
      </c>
      <c r="AB204" s="38">
        <f t="shared" si="71"/>
        <v>0</v>
      </c>
      <c r="AC204" s="38"/>
      <c r="AD204" s="38">
        <f t="shared" si="72"/>
        <v>0</v>
      </c>
      <c r="AE204" s="38">
        <f t="shared" si="73"/>
        <v>0</v>
      </c>
      <c r="AF204" s="38">
        <f t="shared" si="74"/>
        <v>0</v>
      </c>
      <c r="AG204" s="38">
        <f t="shared" si="75"/>
        <v>0</v>
      </c>
      <c r="AH204" s="38">
        <f t="shared" si="76"/>
        <v>0</v>
      </c>
      <c r="AI204" s="39">
        <f t="shared" si="83"/>
        <v>0</v>
      </c>
      <c r="AJ204" s="39">
        <f t="shared" ca="1" si="77"/>
        <v>0</v>
      </c>
      <c r="AK204" s="40">
        <f t="shared" ca="1" si="78"/>
        <v>0</v>
      </c>
      <c r="AL204" s="113">
        <f t="shared" si="59"/>
        <v>80</v>
      </c>
      <c r="AM204" s="39">
        <f t="shared" ca="1" si="79"/>
        <v>19.2</v>
      </c>
      <c r="AN204" s="148">
        <f t="shared" ca="1" si="80"/>
        <v>0</v>
      </c>
      <c r="AO204" s="41"/>
      <c r="AP204" s="41"/>
      <c r="AQ204" s="43"/>
      <c r="AR204" s="44">
        <f t="shared" si="60"/>
        <v>0.55000000000000004</v>
      </c>
      <c r="AS204" s="45" t="str">
        <f t="shared" si="84"/>
        <v>MEDIDO</v>
      </c>
      <c r="AT204" s="46"/>
      <c r="AU204" s="47"/>
      <c r="AV204" s="48"/>
    </row>
    <row r="205" spans="1:48" s="2" customFormat="1" ht="30" customHeight="1" x14ac:dyDescent="0.2">
      <c r="A205" s="2" t="s">
        <v>521</v>
      </c>
      <c r="C205" s="132" t="s">
        <v>421</v>
      </c>
      <c r="D205" s="34" t="s">
        <v>422</v>
      </c>
      <c r="E205" s="35" t="s">
        <v>89</v>
      </c>
      <c r="F205" s="110">
        <v>3.9</v>
      </c>
      <c r="G205" s="110">
        <v>0.4</v>
      </c>
      <c r="H205" s="114"/>
      <c r="I205" s="110">
        <f t="shared" si="61"/>
        <v>4.3</v>
      </c>
      <c r="J205" s="36">
        <v>657.6</v>
      </c>
      <c r="K205" s="37">
        <f t="shared" si="62"/>
        <v>2827.68</v>
      </c>
      <c r="L205" s="37"/>
      <c r="M205" s="37">
        <f t="shared" si="63"/>
        <v>0</v>
      </c>
      <c r="N205" s="38">
        <v>0.32</v>
      </c>
      <c r="O205" s="38">
        <f t="shared" si="81"/>
        <v>210.43</v>
      </c>
      <c r="P205" s="38">
        <f t="shared" si="82"/>
        <v>0</v>
      </c>
      <c r="Q205" s="38">
        <v>3.43</v>
      </c>
      <c r="R205" s="38">
        <f t="shared" si="64"/>
        <v>2255.5700000000002</v>
      </c>
      <c r="S205" s="38">
        <f t="shared" si="65"/>
        <v>0</v>
      </c>
      <c r="T205" s="38"/>
      <c r="U205" s="38">
        <f t="shared" si="66"/>
        <v>0</v>
      </c>
      <c r="V205" s="38">
        <f t="shared" si="67"/>
        <v>0</v>
      </c>
      <c r="W205" s="38"/>
      <c r="X205" s="38">
        <f t="shared" si="68"/>
        <v>0</v>
      </c>
      <c r="Y205" s="38">
        <f t="shared" si="69"/>
        <v>0</v>
      </c>
      <c r="Z205" s="38"/>
      <c r="AA205" s="38">
        <f t="shared" si="70"/>
        <v>0</v>
      </c>
      <c r="AB205" s="38">
        <f t="shared" si="71"/>
        <v>0</v>
      </c>
      <c r="AC205" s="38">
        <v>0.55000000000000004</v>
      </c>
      <c r="AD205" s="38">
        <f t="shared" si="72"/>
        <v>361.68</v>
      </c>
      <c r="AE205" s="38">
        <f t="shared" si="73"/>
        <v>0</v>
      </c>
      <c r="AF205" s="38">
        <f t="shared" si="74"/>
        <v>0</v>
      </c>
      <c r="AG205" s="38">
        <f t="shared" si="75"/>
        <v>0</v>
      </c>
      <c r="AH205" s="38">
        <f t="shared" si="76"/>
        <v>0</v>
      </c>
      <c r="AI205" s="39">
        <f t="shared" si="83"/>
        <v>4.3</v>
      </c>
      <c r="AJ205" s="39">
        <f t="shared" ca="1" si="77"/>
        <v>2827.68</v>
      </c>
      <c r="AK205" s="40">
        <f t="shared" ca="1" si="78"/>
        <v>0</v>
      </c>
      <c r="AL205" s="113">
        <f t="shared" si="59"/>
        <v>0</v>
      </c>
      <c r="AM205" s="39">
        <f t="shared" ca="1" si="79"/>
        <v>0</v>
      </c>
      <c r="AN205" s="148">
        <f t="shared" ca="1" si="80"/>
        <v>0</v>
      </c>
      <c r="AO205" s="41"/>
      <c r="AP205" s="41"/>
      <c r="AQ205" s="43"/>
      <c r="AR205" s="44">
        <f t="shared" si="60"/>
        <v>8</v>
      </c>
      <c r="AS205" s="45" t="str">
        <f t="shared" si="84"/>
        <v>MEDIDO</v>
      </c>
      <c r="AT205" s="46"/>
      <c r="AU205" s="47"/>
      <c r="AV205" s="48"/>
    </row>
    <row r="206" spans="1:48" s="2" customFormat="1" ht="30" customHeight="1" x14ac:dyDescent="0.2">
      <c r="A206" s="2" t="s">
        <v>521</v>
      </c>
      <c r="C206" s="132" t="s">
        <v>423</v>
      </c>
      <c r="D206" s="34" t="s">
        <v>424</v>
      </c>
      <c r="E206" s="35" t="s">
        <v>110</v>
      </c>
      <c r="F206" s="110">
        <v>8</v>
      </c>
      <c r="G206" s="110">
        <v>6</v>
      </c>
      <c r="H206" s="114"/>
      <c r="I206" s="110">
        <f t="shared" si="61"/>
        <v>14</v>
      </c>
      <c r="J206" s="36">
        <v>16.68</v>
      </c>
      <c r="K206" s="37">
        <f t="shared" si="62"/>
        <v>233.52</v>
      </c>
      <c r="L206" s="37"/>
      <c r="M206" s="37">
        <f t="shared" si="63"/>
        <v>0</v>
      </c>
      <c r="N206" s="38"/>
      <c r="O206" s="38">
        <f t="shared" si="81"/>
        <v>0</v>
      </c>
      <c r="P206" s="38">
        <f t="shared" si="82"/>
        <v>0</v>
      </c>
      <c r="Q206" s="38"/>
      <c r="R206" s="38">
        <f t="shared" si="64"/>
        <v>0</v>
      </c>
      <c r="S206" s="38">
        <f t="shared" si="65"/>
        <v>0</v>
      </c>
      <c r="T206" s="38"/>
      <c r="U206" s="38">
        <f t="shared" si="66"/>
        <v>0</v>
      </c>
      <c r="V206" s="38">
        <f t="shared" si="67"/>
        <v>0</v>
      </c>
      <c r="W206" s="38"/>
      <c r="X206" s="38">
        <f t="shared" si="68"/>
        <v>0</v>
      </c>
      <c r="Y206" s="38">
        <f t="shared" si="69"/>
        <v>0</v>
      </c>
      <c r="Z206" s="38">
        <v>6</v>
      </c>
      <c r="AA206" s="38">
        <f t="shared" si="70"/>
        <v>100.08</v>
      </c>
      <c r="AB206" s="38">
        <f t="shared" si="71"/>
        <v>0</v>
      </c>
      <c r="AC206" s="38">
        <v>8</v>
      </c>
      <c r="AD206" s="38">
        <f t="shared" si="72"/>
        <v>133.44</v>
      </c>
      <c r="AE206" s="38">
        <f t="shared" si="73"/>
        <v>0</v>
      </c>
      <c r="AF206" s="38">
        <f t="shared" si="74"/>
        <v>0</v>
      </c>
      <c r="AG206" s="38">
        <f t="shared" si="75"/>
        <v>0</v>
      </c>
      <c r="AH206" s="38">
        <f t="shared" si="76"/>
        <v>0</v>
      </c>
      <c r="AI206" s="39">
        <f t="shared" si="83"/>
        <v>14</v>
      </c>
      <c r="AJ206" s="39">
        <f t="shared" ca="1" si="77"/>
        <v>233.52</v>
      </c>
      <c r="AK206" s="40">
        <f t="shared" ca="1" si="78"/>
        <v>0</v>
      </c>
      <c r="AL206" s="113">
        <f t="shared" si="59"/>
        <v>0</v>
      </c>
      <c r="AM206" s="39">
        <f t="shared" ca="1" si="79"/>
        <v>0</v>
      </c>
      <c r="AN206" s="148">
        <f t="shared" ca="1" si="80"/>
        <v>0</v>
      </c>
      <c r="AO206" s="41"/>
      <c r="AP206" s="41"/>
      <c r="AQ206" s="43"/>
      <c r="AR206" s="44">
        <f t="shared" si="60"/>
        <v>6.4</v>
      </c>
      <c r="AS206" s="45" t="str">
        <f t="shared" si="84"/>
        <v>MEDIDO</v>
      </c>
      <c r="AT206" s="46"/>
      <c r="AU206" s="47"/>
      <c r="AV206" s="48"/>
    </row>
    <row r="207" spans="1:48" s="2" customFormat="1" ht="47.25" customHeight="1" x14ac:dyDescent="0.2">
      <c r="A207" s="2" t="s">
        <v>521</v>
      </c>
      <c r="C207" s="132" t="s">
        <v>425</v>
      </c>
      <c r="D207" s="34" t="s">
        <v>426</v>
      </c>
      <c r="E207" s="35" t="s">
        <v>115</v>
      </c>
      <c r="F207" s="110">
        <v>11.9</v>
      </c>
      <c r="G207" s="110">
        <v>0</v>
      </c>
      <c r="H207" s="114"/>
      <c r="I207" s="110">
        <f t="shared" si="61"/>
        <v>11.9</v>
      </c>
      <c r="J207" s="36">
        <v>66.77</v>
      </c>
      <c r="K207" s="37">
        <f t="shared" si="62"/>
        <v>794.56</v>
      </c>
      <c r="L207" s="37"/>
      <c r="M207" s="37">
        <f t="shared" si="63"/>
        <v>0</v>
      </c>
      <c r="N207" s="38"/>
      <c r="O207" s="38">
        <f t="shared" si="81"/>
        <v>0</v>
      </c>
      <c r="P207" s="38">
        <f t="shared" si="82"/>
        <v>0</v>
      </c>
      <c r="Q207" s="38"/>
      <c r="R207" s="38">
        <f t="shared" si="64"/>
        <v>0</v>
      </c>
      <c r="S207" s="38">
        <f t="shared" si="65"/>
        <v>0</v>
      </c>
      <c r="T207" s="38"/>
      <c r="U207" s="38">
        <f t="shared" si="66"/>
        <v>0</v>
      </c>
      <c r="V207" s="38">
        <f t="shared" si="67"/>
        <v>0</v>
      </c>
      <c r="W207" s="38"/>
      <c r="X207" s="38">
        <f t="shared" si="68"/>
        <v>0</v>
      </c>
      <c r="Y207" s="38">
        <f t="shared" si="69"/>
        <v>0</v>
      </c>
      <c r="Z207" s="38"/>
      <c r="AA207" s="38">
        <f t="shared" si="70"/>
        <v>0</v>
      </c>
      <c r="AB207" s="38">
        <f t="shared" si="71"/>
        <v>0</v>
      </c>
      <c r="AC207" s="38">
        <v>6.4</v>
      </c>
      <c r="AD207" s="38">
        <f t="shared" si="72"/>
        <v>427.33</v>
      </c>
      <c r="AE207" s="38">
        <f t="shared" si="73"/>
        <v>0</v>
      </c>
      <c r="AF207" s="38">
        <f t="shared" si="74"/>
        <v>0</v>
      </c>
      <c r="AG207" s="38">
        <f t="shared" si="75"/>
        <v>0</v>
      </c>
      <c r="AH207" s="38">
        <f t="shared" si="76"/>
        <v>0</v>
      </c>
      <c r="AI207" s="39">
        <f t="shared" si="83"/>
        <v>6.4</v>
      </c>
      <c r="AJ207" s="39">
        <f t="shared" ca="1" si="77"/>
        <v>427.33</v>
      </c>
      <c r="AK207" s="40">
        <f t="shared" ca="1" si="78"/>
        <v>0</v>
      </c>
      <c r="AL207" s="113">
        <f t="shared" ref="AL207:AL267" si="85">I207-AI207</f>
        <v>5.5</v>
      </c>
      <c r="AM207" s="39">
        <f t="shared" ca="1" si="79"/>
        <v>367.23</v>
      </c>
      <c r="AN207" s="148">
        <f t="shared" ca="1" si="80"/>
        <v>0</v>
      </c>
      <c r="AO207" s="41"/>
      <c r="AP207" s="41"/>
      <c r="AQ207" s="43"/>
      <c r="AR207" s="44">
        <f t="shared" ref="AR207:AR267" si="86">INDEX($N$11:$AH$267,ROW()-9,MATCH($AR$11,$N$11:$AH$11,0))</f>
        <v>0</v>
      </c>
      <c r="AS207" s="45" t="str">
        <f t="shared" si="84"/>
        <v>NÃO MEDIDO</v>
      </c>
      <c r="AT207" s="46"/>
      <c r="AU207" s="47"/>
      <c r="AV207" s="48"/>
    </row>
    <row r="208" spans="1:48" s="2" customFormat="1" ht="30" customHeight="1" x14ac:dyDescent="0.2">
      <c r="A208" s="2" t="s">
        <v>521</v>
      </c>
      <c r="C208" s="132" t="s">
        <v>427</v>
      </c>
      <c r="D208" s="34" t="s">
        <v>428</v>
      </c>
      <c r="E208" s="35" t="s">
        <v>94</v>
      </c>
      <c r="F208" s="110">
        <v>23.2</v>
      </c>
      <c r="G208" s="110">
        <v>0</v>
      </c>
      <c r="H208" s="114"/>
      <c r="I208" s="110">
        <f t="shared" si="61"/>
        <v>23.2</v>
      </c>
      <c r="J208" s="36">
        <v>49.02</v>
      </c>
      <c r="K208" s="37">
        <f t="shared" si="62"/>
        <v>1137.26</v>
      </c>
      <c r="L208" s="37"/>
      <c r="M208" s="37">
        <f t="shared" si="63"/>
        <v>0</v>
      </c>
      <c r="N208" s="38"/>
      <c r="O208" s="38">
        <f t="shared" si="81"/>
        <v>0</v>
      </c>
      <c r="P208" s="38">
        <f t="shared" si="82"/>
        <v>0</v>
      </c>
      <c r="Q208" s="38">
        <v>13.3</v>
      </c>
      <c r="R208" s="38">
        <f t="shared" si="64"/>
        <v>651.97</v>
      </c>
      <c r="S208" s="38">
        <f t="shared" si="65"/>
        <v>0</v>
      </c>
      <c r="T208" s="38"/>
      <c r="U208" s="38">
        <f t="shared" si="66"/>
        <v>0</v>
      </c>
      <c r="V208" s="38">
        <f t="shared" si="67"/>
        <v>0</v>
      </c>
      <c r="W208" s="38"/>
      <c r="X208" s="38">
        <f t="shared" si="68"/>
        <v>0</v>
      </c>
      <c r="Y208" s="38">
        <f t="shared" si="69"/>
        <v>0</v>
      </c>
      <c r="Z208" s="38"/>
      <c r="AA208" s="38">
        <f t="shared" si="70"/>
        <v>0</v>
      </c>
      <c r="AB208" s="38">
        <f t="shared" si="71"/>
        <v>0</v>
      </c>
      <c r="AC208" s="38"/>
      <c r="AD208" s="38">
        <f t="shared" si="72"/>
        <v>0</v>
      </c>
      <c r="AE208" s="38">
        <f t="shared" si="73"/>
        <v>0</v>
      </c>
      <c r="AF208" s="38">
        <f t="shared" si="74"/>
        <v>0</v>
      </c>
      <c r="AG208" s="38">
        <f t="shared" si="75"/>
        <v>0</v>
      </c>
      <c r="AH208" s="38">
        <f t="shared" si="76"/>
        <v>0</v>
      </c>
      <c r="AI208" s="39">
        <f t="shared" si="83"/>
        <v>13.3</v>
      </c>
      <c r="AJ208" s="39">
        <f t="shared" ca="1" si="77"/>
        <v>651.97</v>
      </c>
      <c r="AK208" s="40">
        <f t="shared" ca="1" si="78"/>
        <v>0</v>
      </c>
      <c r="AL208" s="113">
        <f t="shared" si="85"/>
        <v>9.9</v>
      </c>
      <c r="AM208" s="39">
        <f t="shared" ca="1" si="79"/>
        <v>485.29</v>
      </c>
      <c r="AN208" s="148">
        <f t="shared" ca="1" si="80"/>
        <v>0</v>
      </c>
      <c r="AO208" s="41"/>
      <c r="AP208" s="41"/>
      <c r="AQ208" s="43"/>
      <c r="AR208" s="44">
        <f t="shared" si="86"/>
        <v>0.06</v>
      </c>
      <c r="AS208" s="45" t="str">
        <f t="shared" si="84"/>
        <v>MEDIDO</v>
      </c>
      <c r="AT208" s="46"/>
      <c r="AU208" s="47"/>
      <c r="AV208" s="48"/>
    </row>
    <row r="209" spans="1:48" s="2" customFormat="1" ht="30" customHeight="1" x14ac:dyDescent="0.2">
      <c r="A209" s="2" t="s">
        <v>521</v>
      </c>
      <c r="C209" s="132" t="s">
        <v>429</v>
      </c>
      <c r="D209" s="34" t="s">
        <v>430</v>
      </c>
      <c r="E209" s="35" t="s">
        <v>431</v>
      </c>
      <c r="F209" s="110">
        <v>0.06</v>
      </c>
      <c r="G209" s="110">
        <v>0</v>
      </c>
      <c r="H209" s="114"/>
      <c r="I209" s="110">
        <f t="shared" ref="I209:I266" si="87">F209+G209+H209</f>
        <v>0.06</v>
      </c>
      <c r="J209" s="36">
        <v>100.24</v>
      </c>
      <c r="K209" s="37">
        <f t="shared" ref="K209:K267" si="88">ROUND(($F209*$J209),2)+ROUND(($G209*$J209),2)+ROUND(($H209*$J209),2)</f>
        <v>6.01</v>
      </c>
      <c r="L209" s="37"/>
      <c r="M209" s="37">
        <f t="shared" ref="M209:M267" si="89">ROUND(($F209*$L209),2)+ROUND(($G209*$L209),2)+ROUND(($H209*$L209),2)</f>
        <v>0</v>
      </c>
      <c r="N209" s="38"/>
      <c r="O209" s="38">
        <f t="shared" si="81"/>
        <v>0</v>
      </c>
      <c r="P209" s="38">
        <f t="shared" si="82"/>
        <v>0</v>
      </c>
      <c r="Q209" s="38"/>
      <c r="R209" s="38">
        <f t="shared" si="64"/>
        <v>0</v>
      </c>
      <c r="S209" s="38">
        <f t="shared" si="65"/>
        <v>0</v>
      </c>
      <c r="T209" s="38"/>
      <c r="U209" s="38">
        <f t="shared" si="66"/>
        <v>0</v>
      </c>
      <c r="V209" s="38">
        <f t="shared" si="67"/>
        <v>0</v>
      </c>
      <c r="W209" s="38"/>
      <c r="X209" s="38">
        <f t="shared" ref="X209:X267" si="90">ROUND(W209*$J209,2)</f>
        <v>0</v>
      </c>
      <c r="Y209" s="38">
        <f t="shared" ref="Y209:Y267" si="91">ROUND(W209*$L209,2)</f>
        <v>0</v>
      </c>
      <c r="Z209" s="38"/>
      <c r="AA209" s="38">
        <f t="shared" si="70"/>
        <v>0</v>
      </c>
      <c r="AB209" s="38">
        <f t="shared" si="71"/>
        <v>0</v>
      </c>
      <c r="AC209" s="38">
        <v>0.06</v>
      </c>
      <c r="AD209" s="38">
        <f t="shared" ref="AD209:AD267" si="92">ROUND(AC209*$J209,2)</f>
        <v>6.01</v>
      </c>
      <c r="AE209" s="38">
        <f t="shared" ref="AE209:AE267" si="93">ROUND(AC209*$L209,2)</f>
        <v>0</v>
      </c>
      <c r="AF209" s="38">
        <f t="shared" ref="AF209:AF267" si="94">ROUND(AD209*$L209,2)</f>
        <v>0</v>
      </c>
      <c r="AG209" s="38">
        <f t="shared" ref="AG209:AG267" si="95">ROUND(AE209*$L209,2)</f>
        <v>0</v>
      </c>
      <c r="AH209" s="38">
        <f t="shared" ref="AH209:AH267" si="96">ROUND(AF209*$L209,2)</f>
        <v>0</v>
      </c>
      <c r="AI209" s="39">
        <f t="shared" si="83"/>
        <v>0.06</v>
      </c>
      <c r="AJ209" s="39">
        <f t="shared" ref="AJ209:AJ267" ca="1" si="97">SUMIF($N$11:$AE$12,"COM DESCONTO",N209:AH209)</f>
        <v>6.01</v>
      </c>
      <c r="AK209" s="40">
        <f t="shared" ref="AK209:AK267" ca="1" si="98">SUMIF($N$11:$AE$12,"SEM DESCONTO",N209:AH209)</f>
        <v>0</v>
      </c>
      <c r="AL209" s="113">
        <f t="shared" si="85"/>
        <v>0</v>
      </c>
      <c r="AM209" s="39">
        <f t="shared" ref="AM209:AM267" ca="1" si="99">K209-AJ209</f>
        <v>0</v>
      </c>
      <c r="AN209" s="148">
        <f t="shared" ref="AN209:AN267" ca="1" si="100">M209-AK209</f>
        <v>0</v>
      </c>
      <c r="AO209" s="41"/>
      <c r="AP209" s="41"/>
      <c r="AQ209" s="43"/>
      <c r="AR209" s="44">
        <f t="shared" si="86"/>
        <v>0</v>
      </c>
      <c r="AS209" s="45" t="str">
        <f t="shared" si="84"/>
        <v>NÃO MEDIDO</v>
      </c>
      <c r="AT209" s="46"/>
      <c r="AU209" s="47"/>
      <c r="AV209" s="48"/>
    </row>
    <row r="210" spans="1:48" s="2" customFormat="1" ht="30" customHeight="1" x14ac:dyDescent="0.2">
      <c r="A210" s="1" t="s">
        <v>522</v>
      </c>
      <c r="B210" s="1"/>
      <c r="C210" s="132">
        <v>50300</v>
      </c>
      <c r="D210" s="34" t="s">
        <v>432</v>
      </c>
      <c r="E210" s="35"/>
      <c r="F210" s="110"/>
      <c r="G210" s="110">
        <v>0</v>
      </c>
      <c r="H210" s="114"/>
      <c r="I210" s="110">
        <f t="shared" si="87"/>
        <v>0</v>
      </c>
      <c r="J210" s="36"/>
      <c r="K210" s="37">
        <f t="shared" si="88"/>
        <v>0</v>
      </c>
      <c r="L210" s="37"/>
      <c r="M210" s="37">
        <f t="shared" si="89"/>
        <v>0</v>
      </c>
      <c r="N210" s="38"/>
      <c r="O210" s="38">
        <f t="shared" si="81"/>
        <v>0</v>
      </c>
      <c r="P210" s="38">
        <f t="shared" si="82"/>
        <v>0</v>
      </c>
      <c r="Q210" s="38"/>
      <c r="R210" s="38">
        <f t="shared" si="64"/>
        <v>0</v>
      </c>
      <c r="S210" s="38">
        <f t="shared" si="65"/>
        <v>0</v>
      </c>
      <c r="T210" s="38"/>
      <c r="U210" s="38">
        <f t="shared" si="66"/>
        <v>0</v>
      </c>
      <c r="V210" s="38">
        <f t="shared" si="67"/>
        <v>0</v>
      </c>
      <c r="W210" s="38"/>
      <c r="X210" s="38">
        <f t="shared" si="90"/>
        <v>0</v>
      </c>
      <c r="Y210" s="38">
        <f t="shared" si="91"/>
        <v>0</v>
      </c>
      <c r="Z210" s="38"/>
      <c r="AA210" s="38">
        <f t="shared" si="70"/>
        <v>0</v>
      </c>
      <c r="AB210" s="38">
        <f t="shared" si="71"/>
        <v>0</v>
      </c>
      <c r="AC210" s="38"/>
      <c r="AD210" s="38">
        <f t="shared" si="92"/>
        <v>0</v>
      </c>
      <c r="AE210" s="38">
        <f t="shared" si="93"/>
        <v>0</v>
      </c>
      <c r="AF210" s="38">
        <f t="shared" si="94"/>
        <v>0</v>
      </c>
      <c r="AG210" s="38">
        <f t="shared" si="95"/>
        <v>0</v>
      </c>
      <c r="AH210" s="38">
        <f t="shared" si="96"/>
        <v>0</v>
      </c>
      <c r="AI210" s="39">
        <f t="shared" si="83"/>
        <v>0</v>
      </c>
      <c r="AJ210" s="39">
        <f t="shared" ca="1" si="97"/>
        <v>0</v>
      </c>
      <c r="AK210" s="40">
        <f t="shared" ca="1" si="98"/>
        <v>0</v>
      </c>
      <c r="AL210" s="113">
        <f t="shared" si="85"/>
        <v>0</v>
      </c>
      <c r="AM210" s="39">
        <f t="shared" ca="1" si="99"/>
        <v>0</v>
      </c>
      <c r="AN210" s="148">
        <f t="shared" ca="1" si="100"/>
        <v>0</v>
      </c>
      <c r="AO210" s="41"/>
      <c r="AP210" s="41"/>
      <c r="AQ210" s="43"/>
      <c r="AR210" s="44">
        <f t="shared" si="86"/>
        <v>0</v>
      </c>
      <c r="AS210" s="45" t="str">
        <f>IF(COUNTIF(AS211:AS213,"MEDIDO")&gt;0,"MEDIDO","NÃO MEDIDO")</f>
        <v>MEDIDO</v>
      </c>
      <c r="AT210" s="46"/>
      <c r="AU210" s="47"/>
      <c r="AV210" s="48"/>
    </row>
    <row r="211" spans="1:48" s="2" customFormat="1" ht="67.5" customHeight="1" x14ac:dyDescent="0.2">
      <c r="A211" s="2" t="s">
        <v>521</v>
      </c>
      <c r="C211" s="132" t="s">
        <v>433</v>
      </c>
      <c r="D211" s="34" t="s">
        <v>434</v>
      </c>
      <c r="E211" s="35" t="s">
        <v>94</v>
      </c>
      <c r="F211" s="110">
        <v>198.9</v>
      </c>
      <c r="G211" s="110">
        <v>0</v>
      </c>
      <c r="H211" s="114"/>
      <c r="I211" s="110">
        <f t="shared" si="87"/>
        <v>198.9</v>
      </c>
      <c r="J211" s="36">
        <v>293.44</v>
      </c>
      <c r="K211" s="37">
        <f t="shared" si="88"/>
        <v>58365.22</v>
      </c>
      <c r="L211" s="37"/>
      <c r="M211" s="37">
        <f t="shared" si="89"/>
        <v>0</v>
      </c>
      <c r="N211" s="38"/>
      <c r="O211" s="38">
        <f t="shared" si="81"/>
        <v>0</v>
      </c>
      <c r="P211" s="38">
        <f t="shared" si="82"/>
        <v>0</v>
      </c>
      <c r="Q211" s="38">
        <v>17.2</v>
      </c>
      <c r="R211" s="38">
        <f t="shared" si="64"/>
        <v>5047.17</v>
      </c>
      <c r="S211" s="38">
        <f t="shared" si="65"/>
        <v>0</v>
      </c>
      <c r="T211" s="38">
        <v>103.18</v>
      </c>
      <c r="U211" s="38">
        <f t="shared" si="66"/>
        <v>30277.14</v>
      </c>
      <c r="V211" s="38">
        <f t="shared" si="67"/>
        <v>0</v>
      </c>
      <c r="W211" s="38">
        <v>77.75</v>
      </c>
      <c r="X211" s="38">
        <f t="shared" si="90"/>
        <v>22814.959999999999</v>
      </c>
      <c r="Y211" s="38">
        <f t="shared" si="91"/>
        <v>0</v>
      </c>
      <c r="Z211" s="38"/>
      <c r="AA211" s="38">
        <f t="shared" si="70"/>
        <v>0</v>
      </c>
      <c r="AB211" s="38">
        <f t="shared" si="71"/>
        <v>0</v>
      </c>
      <c r="AC211" s="38"/>
      <c r="AD211" s="38">
        <f t="shared" si="92"/>
        <v>0</v>
      </c>
      <c r="AE211" s="38">
        <f t="shared" si="93"/>
        <v>0</v>
      </c>
      <c r="AF211" s="38">
        <f t="shared" si="94"/>
        <v>0</v>
      </c>
      <c r="AG211" s="38">
        <f t="shared" si="95"/>
        <v>0</v>
      </c>
      <c r="AH211" s="38">
        <f t="shared" si="96"/>
        <v>0</v>
      </c>
      <c r="AI211" s="39">
        <f t="shared" si="83"/>
        <v>198.13</v>
      </c>
      <c r="AJ211" s="39">
        <f t="shared" ca="1" si="97"/>
        <v>58139.27</v>
      </c>
      <c r="AK211" s="40">
        <f t="shared" ca="1" si="98"/>
        <v>0</v>
      </c>
      <c r="AL211" s="113">
        <f t="shared" si="85"/>
        <v>0.77000000000001001</v>
      </c>
      <c r="AM211" s="39">
        <f t="shared" ca="1" si="99"/>
        <v>225.95</v>
      </c>
      <c r="AN211" s="148">
        <f t="shared" ca="1" si="100"/>
        <v>0</v>
      </c>
      <c r="AO211" s="41"/>
      <c r="AP211" s="41"/>
      <c r="AQ211" s="43"/>
      <c r="AR211" s="44">
        <f t="shared" si="86"/>
        <v>3.24</v>
      </c>
      <c r="AS211" s="45" t="str">
        <f t="shared" si="84"/>
        <v>MEDIDO</v>
      </c>
      <c r="AT211" s="46"/>
      <c r="AU211" s="47"/>
      <c r="AV211" s="48"/>
    </row>
    <row r="212" spans="1:48" s="2" customFormat="1" ht="30" customHeight="1" x14ac:dyDescent="0.2">
      <c r="A212" s="2" t="s">
        <v>521</v>
      </c>
      <c r="C212" s="132" t="s">
        <v>435</v>
      </c>
      <c r="D212" s="34" t="s">
        <v>436</v>
      </c>
      <c r="E212" s="35" t="s">
        <v>94</v>
      </c>
      <c r="F212" s="110">
        <v>44.15</v>
      </c>
      <c r="G212" s="110">
        <v>1.7</v>
      </c>
      <c r="H212" s="114"/>
      <c r="I212" s="110">
        <f t="shared" si="87"/>
        <v>45.85</v>
      </c>
      <c r="J212" s="36">
        <v>227.4</v>
      </c>
      <c r="K212" s="37">
        <f t="shared" si="88"/>
        <v>10426.290000000001</v>
      </c>
      <c r="L212" s="37"/>
      <c r="M212" s="37">
        <f t="shared" si="89"/>
        <v>0</v>
      </c>
      <c r="N212" s="38">
        <v>12.08</v>
      </c>
      <c r="O212" s="38">
        <f t="shared" si="81"/>
        <v>2746.99</v>
      </c>
      <c r="P212" s="38">
        <f t="shared" si="82"/>
        <v>0</v>
      </c>
      <c r="Q212" s="38">
        <v>16.920000000000002</v>
      </c>
      <c r="R212" s="38">
        <f t="shared" ref="R212:R267" si="101">ROUND(Q212*$J212,2)</f>
        <v>3847.61</v>
      </c>
      <c r="S212" s="38">
        <f t="shared" ref="S212:S267" si="102">ROUND(Q212*$L212,2)</f>
        <v>0</v>
      </c>
      <c r="T212" s="38">
        <v>3.16</v>
      </c>
      <c r="U212" s="38">
        <f t="shared" ref="U212:U267" si="103">ROUND(T212*$J212,2)</f>
        <v>718.58</v>
      </c>
      <c r="V212" s="38">
        <f t="shared" ref="V212:V267" si="104">ROUND(T212*$L212,2)</f>
        <v>0</v>
      </c>
      <c r="W212" s="38"/>
      <c r="X212" s="38">
        <f t="shared" si="90"/>
        <v>0</v>
      </c>
      <c r="Y212" s="38">
        <f t="shared" si="91"/>
        <v>0</v>
      </c>
      <c r="Z212" s="38">
        <v>2.21</v>
      </c>
      <c r="AA212" s="38">
        <f t="shared" ref="AA212:AA267" si="105">ROUND(Z212*$J212,2)</f>
        <v>502.55</v>
      </c>
      <c r="AB212" s="38">
        <f t="shared" ref="AB212:AB267" si="106">ROUND(Z212*$L212,2)</f>
        <v>0</v>
      </c>
      <c r="AC212" s="38">
        <v>3.24</v>
      </c>
      <c r="AD212" s="38">
        <f t="shared" si="92"/>
        <v>736.78</v>
      </c>
      <c r="AE212" s="38">
        <f t="shared" si="93"/>
        <v>0</v>
      </c>
      <c r="AF212" s="38">
        <f t="shared" si="94"/>
        <v>0</v>
      </c>
      <c r="AG212" s="38">
        <f t="shared" si="95"/>
        <v>0</v>
      </c>
      <c r="AH212" s="38">
        <f t="shared" si="96"/>
        <v>0</v>
      </c>
      <c r="AI212" s="39">
        <f t="shared" si="83"/>
        <v>37.61</v>
      </c>
      <c r="AJ212" s="39">
        <f t="shared" ca="1" si="97"/>
        <v>8552.51</v>
      </c>
      <c r="AK212" s="40">
        <f t="shared" ca="1" si="98"/>
        <v>0</v>
      </c>
      <c r="AL212" s="113">
        <f t="shared" si="85"/>
        <v>8.24</v>
      </c>
      <c r="AM212" s="39">
        <f t="shared" ca="1" si="99"/>
        <v>1873.78</v>
      </c>
      <c r="AN212" s="148">
        <f t="shared" ca="1" si="100"/>
        <v>0</v>
      </c>
      <c r="AO212" s="41"/>
      <c r="AP212" s="41"/>
      <c r="AQ212" s="43"/>
      <c r="AR212" s="44">
        <f t="shared" si="86"/>
        <v>0.76</v>
      </c>
      <c r="AS212" s="45" t="str">
        <f t="shared" si="84"/>
        <v>MEDIDO</v>
      </c>
      <c r="AT212" s="46"/>
      <c r="AU212" s="47"/>
      <c r="AV212" s="48"/>
    </row>
    <row r="213" spans="1:48" s="2" customFormat="1" ht="30" customHeight="1" x14ac:dyDescent="0.2">
      <c r="A213" s="2" t="s">
        <v>521</v>
      </c>
      <c r="C213" s="132" t="s">
        <v>437</v>
      </c>
      <c r="D213" s="34" t="s">
        <v>438</v>
      </c>
      <c r="E213" s="35" t="s">
        <v>94</v>
      </c>
      <c r="F213" s="110">
        <v>0.8</v>
      </c>
      <c r="G213" s="110">
        <v>0</v>
      </c>
      <c r="H213" s="114"/>
      <c r="I213" s="110">
        <f t="shared" si="87"/>
        <v>0.8</v>
      </c>
      <c r="J213" s="36">
        <v>366.85</v>
      </c>
      <c r="K213" s="37">
        <f t="shared" si="88"/>
        <v>293.48</v>
      </c>
      <c r="L213" s="37"/>
      <c r="M213" s="37">
        <f t="shared" si="89"/>
        <v>0</v>
      </c>
      <c r="N213" s="38"/>
      <c r="O213" s="38">
        <f t="shared" ref="O213:O267" si="107">ROUND(N213*$J213,2)</f>
        <v>0</v>
      </c>
      <c r="P213" s="38">
        <f t="shared" ref="P213:P267" si="108">ROUND(N213*$L213,2)</f>
        <v>0</v>
      </c>
      <c r="Q213" s="38"/>
      <c r="R213" s="38">
        <f t="shared" si="101"/>
        <v>0</v>
      </c>
      <c r="S213" s="38">
        <f t="shared" si="102"/>
        <v>0</v>
      </c>
      <c r="T213" s="38"/>
      <c r="U213" s="38">
        <f t="shared" si="103"/>
        <v>0</v>
      </c>
      <c r="V213" s="38">
        <f t="shared" si="104"/>
        <v>0</v>
      </c>
      <c r="W213" s="38"/>
      <c r="X213" s="38">
        <f t="shared" si="90"/>
        <v>0</v>
      </c>
      <c r="Y213" s="38">
        <f t="shared" si="91"/>
        <v>0</v>
      </c>
      <c r="Z213" s="38"/>
      <c r="AA213" s="38">
        <f t="shared" si="105"/>
        <v>0</v>
      </c>
      <c r="AB213" s="38">
        <f t="shared" si="106"/>
        <v>0</v>
      </c>
      <c r="AC213" s="38">
        <v>0.76</v>
      </c>
      <c r="AD213" s="38">
        <f t="shared" si="92"/>
        <v>278.81</v>
      </c>
      <c r="AE213" s="38">
        <f t="shared" si="93"/>
        <v>0</v>
      </c>
      <c r="AF213" s="38">
        <f t="shared" si="94"/>
        <v>0</v>
      </c>
      <c r="AG213" s="38">
        <f t="shared" si="95"/>
        <v>0</v>
      </c>
      <c r="AH213" s="38">
        <f t="shared" si="96"/>
        <v>0</v>
      </c>
      <c r="AI213" s="39">
        <f t="shared" si="83"/>
        <v>0.76</v>
      </c>
      <c r="AJ213" s="39">
        <f t="shared" ca="1" si="97"/>
        <v>278.81</v>
      </c>
      <c r="AK213" s="40">
        <f t="shared" ca="1" si="98"/>
        <v>0</v>
      </c>
      <c r="AL213" s="113">
        <f t="shared" si="85"/>
        <v>0.04</v>
      </c>
      <c r="AM213" s="39">
        <f t="shared" ca="1" si="99"/>
        <v>14.67</v>
      </c>
      <c r="AN213" s="148">
        <f t="shared" ca="1" si="100"/>
        <v>0</v>
      </c>
      <c r="AO213" s="41"/>
      <c r="AP213" s="41"/>
      <c r="AQ213" s="43"/>
      <c r="AR213" s="44">
        <f t="shared" si="86"/>
        <v>0</v>
      </c>
      <c r="AS213" s="45" t="str">
        <f t="shared" si="84"/>
        <v>NÃO MEDIDO</v>
      </c>
      <c r="AT213" s="46"/>
      <c r="AU213" s="47"/>
      <c r="AV213" s="48"/>
    </row>
    <row r="214" spans="1:48" s="2" customFormat="1" ht="30" customHeight="1" x14ac:dyDescent="0.2">
      <c r="A214" s="1" t="s">
        <v>522</v>
      </c>
      <c r="B214" s="1"/>
      <c r="C214" s="132">
        <v>50400</v>
      </c>
      <c r="D214" s="34" t="s">
        <v>439</v>
      </c>
      <c r="E214" s="35"/>
      <c r="F214" s="110"/>
      <c r="G214" s="110">
        <v>0</v>
      </c>
      <c r="H214" s="114"/>
      <c r="I214" s="110">
        <f t="shared" si="87"/>
        <v>0</v>
      </c>
      <c r="J214" s="36"/>
      <c r="K214" s="37">
        <f t="shared" si="88"/>
        <v>0</v>
      </c>
      <c r="L214" s="37"/>
      <c r="M214" s="37">
        <f t="shared" si="89"/>
        <v>0</v>
      </c>
      <c r="N214" s="38"/>
      <c r="O214" s="38">
        <f t="shared" si="107"/>
        <v>0</v>
      </c>
      <c r="P214" s="38">
        <f t="shared" si="108"/>
        <v>0</v>
      </c>
      <c r="Q214" s="38"/>
      <c r="R214" s="38">
        <f t="shared" si="101"/>
        <v>0</v>
      </c>
      <c r="S214" s="38">
        <f t="shared" si="102"/>
        <v>0</v>
      </c>
      <c r="T214" s="38"/>
      <c r="U214" s="38">
        <f t="shared" si="103"/>
        <v>0</v>
      </c>
      <c r="V214" s="38">
        <f t="shared" si="104"/>
        <v>0</v>
      </c>
      <c r="W214" s="38"/>
      <c r="X214" s="38">
        <f t="shared" si="90"/>
        <v>0</v>
      </c>
      <c r="Y214" s="38">
        <f t="shared" si="91"/>
        <v>0</v>
      </c>
      <c r="Z214" s="38"/>
      <c r="AA214" s="38">
        <f t="shared" si="105"/>
        <v>0</v>
      </c>
      <c r="AB214" s="38">
        <f t="shared" si="106"/>
        <v>0</v>
      </c>
      <c r="AC214" s="38"/>
      <c r="AD214" s="38">
        <f t="shared" si="92"/>
        <v>0</v>
      </c>
      <c r="AE214" s="38">
        <f t="shared" si="93"/>
        <v>0</v>
      </c>
      <c r="AF214" s="38">
        <f t="shared" si="94"/>
        <v>0</v>
      </c>
      <c r="AG214" s="38">
        <f t="shared" si="95"/>
        <v>0</v>
      </c>
      <c r="AH214" s="38">
        <f t="shared" si="96"/>
        <v>0</v>
      </c>
      <c r="AI214" s="39">
        <f t="shared" ref="AI214:AI267" si="109">SUMIF($N$10:$AH$10,"QUANTIDADE",N214:AH214)</f>
        <v>0</v>
      </c>
      <c r="AJ214" s="39">
        <f t="shared" ca="1" si="97"/>
        <v>0</v>
      </c>
      <c r="AK214" s="40">
        <f t="shared" ca="1" si="98"/>
        <v>0</v>
      </c>
      <c r="AL214" s="113">
        <f t="shared" si="85"/>
        <v>0</v>
      </c>
      <c r="AM214" s="39">
        <f t="shared" ca="1" si="99"/>
        <v>0</v>
      </c>
      <c r="AN214" s="148">
        <f t="shared" ca="1" si="100"/>
        <v>0</v>
      </c>
      <c r="AO214" s="41"/>
      <c r="AP214" s="41"/>
      <c r="AQ214" s="43"/>
      <c r="AR214" s="44">
        <f t="shared" si="86"/>
        <v>23.63</v>
      </c>
      <c r="AS214" s="45" t="str">
        <f>IF(COUNTIF(AS215,"MEDIDO")&gt;0,"MEDIDO","NÃO MEDIDO")</f>
        <v>NÃO MEDIDO</v>
      </c>
      <c r="AT214" s="46"/>
      <c r="AU214" s="47"/>
      <c r="AV214" s="48"/>
    </row>
    <row r="215" spans="1:48" s="2" customFormat="1" ht="30" customHeight="1" x14ac:dyDescent="0.2">
      <c r="A215" s="2" t="s">
        <v>521</v>
      </c>
      <c r="C215" s="132" t="s">
        <v>440</v>
      </c>
      <c r="D215" s="34" t="s">
        <v>441</v>
      </c>
      <c r="E215" s="35" t="s">
        <v>195</v>
      </c>
      <c r="F215" s="110">
        <v>2264</v>
      </c>
      <c r="G215" s="110">
        <v>0</v>
      </c>
      <c r="H215" s="114"/>
      <c r="I215" s="110">
        <f t="shared" si="87"/>
        <v>2264</v>
      </c>
      <c r="J215" s="36">
        <v>12.59</v>
      </c>
      <c r="K215" s="37">
        <f t="shared" si="88"/>
        <v>28503.759999999998</v>
      </c>
      <c r="L215" s="37"/>
      <c r="M215" s="37">
        <f t="shared" si="89"/>
        <v>0</v>
      </c>
      <c r="N215" s="38">
        <v>179.62</v>
      </c>
      <c r="O215" s="38">
        <f t="shared" si="107"/>
        <v>2261.42</v>
      </c>
      <c r="P215" s="38">
        <f t="shared" si="108"/>
        <v>0</v>
      </c>
      <c r="Q215" s="38">
        <v>67.790000000000006</v>
      </c>
      <c r="R215" s="38">
        <f t="shared" si="101"/>
        <v>853.48</v>
      </c>
      <c r="S215" s="38">
        <f t="shared" si="102"/>
        <v>0</v>
      </c>
      <c r="T215" s="38">
        <v>1955.63</v>
      </c>
      <c r="U215" s="38">
        <f t="shared" si="103"/>
        <v>24621.38</v>
      </c>
      <c r="V215" s="38">
        <f t="shared" si="104"/>
        <v>0</v>
      </c>
      <c r="W215" s="38"/>
      <c r="X215" s="38">
        <f t="shared" si="90"/>
        <v>0</v>
      </c>
      <c r="Y215" s="38">
        <f t="shared" si="91"/>
        <v>0</v>
      </c>
      <c r="Z215" s="38">
        <v>15.82</v>
      </c>
      <c r="AA215" s="38">
        <f t="shared" si="105"/>
        <v>199.17</v>
      </c>
      <c r="AB215" s="38">
        <f t="shared" si="106"/>
        <v>0</v>
      </c>
      <c r="AC215" s="38">
        <v>23.63</v>
      </c>
      <c r="AD215" s="38">
        <f t="shared" si="92"/>
        <v>297.5</v>
      </c>
      <c r="AE215" s="38">
        <f t="shared" si="93"/>
        <v>0</v>
      </c>
      <c r="AF215" s="38">
        <f t="shared" si="94"/>
        <v>0</v>
      </c>
      <c r="AG215" s="38">
        <f t="shared" si="95"/>
        <v>0</v>
      </c>
      <c r="AH215" s="38">
        <f t="shared" si="96"/>
        <v>0</v>
      </c>
      <c r="AI215" s="39">
        <f t="shared" si="109"/>
        <v>2242.4899999999998</v>
      </c>
      <c r="AJ215" s="39">
        <f t="shared" ca="1" si="97"/>
        <v>28232.95</v>
      </c>
      <c r="AK215" s="40">
        <f t="shared" ca="1" si="98"/>
        <v>0</v>
      </c>
      <c r="AL215" s="113">
        <f t="shared" si="85"/>
        <v>21.510000000000201</v>
      </c>
      <c r="AM215" s="39">
        <f t="shared" ca="1" si="99"/>
        <v>270.81</v>
      </c>
      <c r="AN215" s="148">
        <f t="shared" ca="1" si="100"/>
        <v>0</v>
      </c>
      <c r="AO215" s="41"/>
      <c r="AP215" s="41"/>
      <c r="AQ215" s="43"/>
      <c r="AR215" s="44">
        <f t="shared" si="86"/>
        <v>0</v>
      </c>
      <c r="AS215" s="45" t="str">
        <f t="shared" si="84"/>
        <v>NÃO MEDIDO</v>
      </c>
      <c r="AT215" s="46"/>
      <c r="AU215" s="47"/>
      <c r="AV215" s="48"/>
    </row>
    <row r="216" spans="1:48" s="2" customFormat="1" ht="30" customHeight="1" x14ac:dyDescent="0.2">
      <c r="A216" s="1" t="s">
        <v>522</v>
      </c>
      <c r="B216" s="1"/>
      <c r="C216" s="132">
        <v>50500</v>
      </c>
      <c r="D216" s="34" t="s">
        <v>442</v>
      </c>
      <c r="E216" s="35"/>
      <c r="F216" s="110"/>
      <c r="G216" s="110">
        <v>0</v>
      </c>
      <c r="H216" s="114"/>
      <c r="I216" s="110">
        <f t="shared" si="87"/>
        <v>0</v>
      </c>
      <c r="J216" s="36"/>
      <c r="K216" s="37">
        <f t="shared" si="88"/>
        <v>0</v>
      </c>
      <c r="L216" s="37"/>
      <c r="M216" s="37">
        <f t="shared" si="89"/>
        <v>0</v>
      </c>
      <c r="N216" s="38"/>
      <c r="O216" s="38">
        <f t="shared" si="107"/>
        <v>0</v>
      </c>
      <c r="P216" s="38">
        <f t="shared" si="108"/>
        <v>0</v>
      </c>
      <c r="Q216" s="38"/>
      <c r="R216" s="38">
        <f t="shared" si="101"/>
        <v>0</v>
      </c>
      <c r="S216" s="38">
        <f t="shared" si="102"/>
        <v>0</v>
      </c>
      <c r="T216" s="38"/>
      <c r="U216" s="38">
        <f t="shared" si="103"/>
        <v>0</v>
      </c>
      <c r="V216" s="38">
        <f t="shared" si="104"/>
        <v>0</v>
      </c>
      <c r="W216" s="38"/>
      <c r="X216" s="38">
        <f t="shared" si="90"/>
        <v>0</v>
      </c>
      <c r="Y216" s="38">
        <f t="shared" si="91"/>
        <v>0</v>
      </c>
      <c r="Z216" s="38"/>
      <c r="AA216" s="38">
        <f t="shared" si="105"/>
        <v>0</v>
      </c>
      <c r="AB216" s="38">
        <f t="shared" si="106"/>
        <v>0</v>
      </c>
      <c r="AC216" s="38"/>
      <c r="AD216" s="38">
        <f t="shared" si="92"/>
        <v>0</v>
      </c>
      <c r="AE216" s="38">
        <f t="shared" si="93"/>
        <v>0</v>
      </c>
      <c r="AF216" s="38">
        <f t="shared" si="94"/>
        <v>0</v>
      </c>
      <c r="AG216" s="38">
        <f t="shared" si="95"/>
        <v>0</v>
      </c>
      <c r="AH216" s="38">
        <f t="shared" si="96"/>
        <v>0</v>
      </c>
      <c r="AI216" s="39">
        <f t="shared" si="109"/>
        <v>0</v>
      </c>
      <c r="AJ216" s="39">
        <f t="shared" ca="1" si="97"/>
        <v>0</v>
      </c>
      <c r="AK216" s="40">
        <f t="shared" ca="1" si="98"/>
        <v>0</v>
      </c>
      <c r="AL216" s="113">
        <f t="shared" si="85"/>
        <v>0</v>
      </c>
      <c r="AM216" s="39">
        <f t="shared" ca="1" si="99"/>
        <v>0</v>
      </c>
      <c r="AN216" s="148">
        <f t="shared" ca="1" si="100"/>
        <v>0</v>
      </c>
      <c r="AO216" s="41"/>
      <c r="AP216" s="41"/>
      <c r="AQ216" s="43"/>
      <c r="AR216" s="44">
        <f t="shared" si="86"/>
        <v>0</v>
      </c>
      <c r="AS216" s="45" t="str">
        <f>IF(COUNTIF(AS217:AS223,"MEDIDO")&gt;0,"MEDIDO","NÃO MEDIDO")</f>
        <v>MEDIDO</v>
      </c>
      <c r="AT216" s="46"/>
      <c r="AU216" s="47"/>
      <c r="AV216" s="48"/>
    </row>
    <row r="217" spans="1:48" s="2" customFormat="1" ht="30" customHeight="1" x14ac:dyDescent="0.2">
      <c r="A217" s="2" t="s">
        <v>521</v>
      </c>
      <c r="C217" s="132" t="s">
        <v>443</v>
      </c>
      <c r="D217" s="34" t="s">
        <v>444</v>
      </c>
      <c r="E217" s="35" t="s">
        <v>89</v>
      </c>
      <c r="F217" s="110">
        <v>0.5</v>
      </c>
      <c r="G217" s="110">
        <v>0</v>
      </c>
      <c r="H217" s="114"/>
      <c r="I217" s="110">
        <f t="shared" si="87"/>
        <v>0.5</v>
      </c>
      <c r="J217" s="36">
        <v>598.41</v>
      </c>
      <c r="K217" s="37">
        <f t="shared" si="88"/>
        <v>299.20999999999998</v>
      </c>
      <c r="L217" s="37"/>
      <c r="M217" s="37">
        <f t="shared" si="89"/>
        <v>0</v>
      </c>
      <c r="N217" s="38"/>
      <c r="O217" s="38">
        <f t="shared" si="107"/>
        <v>0</v>
      </c>
      <c r="P217" s="38">
        <f t="shared" si="108"/>
        <v>0</v>
      </c>
      <c r="Q217" s="38"/>
      <c r="R217" s="38">
        <f t="shared" si="101"/>
        <v>0</v>
      </c>
      <c r="S217" s="38">
        <f t="shared" si="102"/>
        <v>0</v>
      </c>
      <c r="T217" s="38">
        <v>0.11</v>
      </c>
      <c r="U217" s="38">
        <f t="shared" si="103"/>
        <v>65.83</v>
      </c>
      <c r="V217" s="38">
        <f t="shared" si="104"/>
        <v>0</v>
      </c>
      <c r="W217" s="38"/>
      <c r="X217" s="38">
        <f t="shared" si="90"/>
        <v>0</v>
      </c>
      <c r="Y217" s="38">
        <f t="shared" si="91"/>
        <v>0</v>
      </c>
      <c r="Z217" s="38"/>
      <c r="AA217" s="38">
        <f t="shared" si="105"/>
        <v>0</v>
      </c>
      <c r="AB217" s="38">
        <f t="shared" si="106"/>
        <v>0</v>
      </c>
      <c r="AC217" s="38"/>
      <c r="AD217" s="38">
        <f t="shared" si="92"/>
        <v>0</v>
      </c>
      <c r="AE217" s="38">
        <f t="shared" si="93"/>
        <v>0</v>
      </c>
      <c r="AF217" s="38">
        <f t="shared" si="94"/>
        <v>0</v>
      </c>
      <c r="AG217" s="38">
        <f t="shared" si="95"/>
        <v>0</v>
      </c>
      <c r="AH217" s="38">
        <f t="shared" si="96"/>
        <v>0</v>
      </c>
      <c r="AI217" s="39">
        <f t="shared" si="109"/>
        <v>0.11</v>
      </c>
      <c r="AJ217" s="39">
        <f t="shared" ca="1" si="97"/>
        <v>65.83</v>
      </c>
      <c r="AK217" s="40">
        <f t="shared" ca="1" si="98"/>
        <v>0</v>
      </c>
      <c r="AL217" s="113">
        <f t="shared" si="85"/>
        <v>0.39</v>
      </c>
      <c r="AM217" s="39">
        <f t="shared" ca="1" si="99"/>
        <v>233.38</v>
      </c>
      <c r="AN217" s="148">
        <f t="shared" ca="1" si="100"/>
        <v>0</v>
      </c>
      <c r="AO217" s="41"/>
      <c r="AP217" s="41"/>
      <c r="AQ217" s="43"/>
      <c r="AR217" s="44">
        <f t="shared" si="86"/>
        <v>3.59</v>
      </c>
      <c r="AS217" s="45" t="str">
        <f t="shared" si="84"/>
        <v>MEDIDO</v>
      </c>
      <c r="AT217" s="46"/>
      <c r="AU217" s="47"/>
      <c r="AV217" s="48"/>
    </row>
    <row r="218" spans="1:48" s="2" customFormat="1" ht="30" customHeight="1" x14ac:dyDescent="0.2">
      <c r="A218" s="2" t="s">
        <v>521</v>
      </c>
      <c r="C218" s="132" t="s">
        <v>445</v>
      </c>
      <c r="D218" s="34" t="s">
        <v>446</v>
      </c>
      <c r="E218" s="35" t="s">
        <v>89</v>
      </c>
      <c r="F218" s="110">
        <v>19.149999999999999</v>
      </c>
      <c r="G218" s="110">
        <v>1.9</v>
      </c>
      <c r="H218" s="114"/>
      <c r="I218" s="110">
        <f t="shared" si="87"/>
        <v>21.05</v>
      </c>
      <c r="J218" s="36">
        <v>70.64</v>
      </c>
      <c r="K218" s="37">
        <f t="shared" si="88"/>
        <v>1486.98</v>
      </c>
      <c r="L218" s="37"/>
      <c r="M218" s="37">
        <f t="shared" si="89"/>
        <v>0</v>
      </c>
      <c r="N218" s="38"/>
      <c r="O218" s="38">
        <f t="shared" si="107"/>
        <v>0</v>
      </c>
      <c r="P218" s="38">
        <f t="shared" si="108"/>
        <v>0</v>
      </c>
      <c r="Q218" s="38"/>
      <c r="R218" s="38">
        <f t="shared" si="101"/>
        <v>0</v>
      </c>
      <c r="S218" s="38">
        <f t="shared" si="102"/>
        <v>0</v>
      </c>
      <c r="T218" s="38">
        <v>16.98</v>
      </c>
      <c r="U218" s="38">
        <f t="shared" si="103"/>
        <v>1199.47</v>
      </c>
      <c r="V218" s="38">
        <f t="shared" si="104"/>
        <v>0</v>
      </c>
      <c r="W218" s="38"/>
      <c r="X218" s="38">
        <f t="shared" si="90"/>
        <v>0</v>
      </c>
      <c r="Y218" s="38">
        <f t="shared" si="91"/>
        <v>0</v>
      </c>
      <c r="Z218" s="38"/>
      <c r="AA218" s="38">
        <f t="shared" si="105"/>
        <v>0</v>
      </c>
      <c r="AB218" s="38">
        <f t="shared" si="106"/>
        <v>0</v>
      </c>
      <c r="AC218" s="38">
        <v>3.59</v>
      </c>
      <c r="AD218" s="38">
        <f t="shared" si="92"/>
        <v>253.6</v>
      </c>
      <c r="AE218" s="38">
        <f t="shared" si="93"/>
        <v>0</v>
      </c>
      <c r="AF218" s="38">
        <f t="shared" si="94"/>
        <v>0</v>
      </c>
      <c r="AG218" s="38">
        <f t="shared" si="95"/>
        <v>0</v>
      </c>
      <c r="AH218" s="38">
        <f t="shared" si="96"/>
        <v>0</v>
      </c>
      <c r="AI218" s="39">
        <f t="shared" si="109"/>
        <v>20.57</v>
      </c>
      <c r="AJ218" s="39">
        <f t="shared" ca="1" si="97"/>
        <v>1453.07</v>
      </c>
      <c r="AK218" s="40">
        <f t="shared" ca="1" si="98"/>
        <v>0</v>
      </c>
      <c r="AL218" s="113">
        <f t="shared" si="85"/>
        <v>0.48</v>
      </c>
      <c r="AM218" s="39">
        <f t="shared" ca="1" si="99"/>
        <v>33.909999999999997</v>
      </c>
      <c r="AN218" s="148">
        <f t="shared" ca="1" si="100"/>
        <v>0</v>
      </c>
      <c r="AO218" s="41"/>
      <c r="AP218" s="41"/>
      <c r="AQ218" s="43"/>
      <c r="AR218" s="44">
        <f t="shared" si="86"/>
        <v>0</v>
      </c>
      <c r="AS218" s="45" t="str">
        <f t="shared" si="84"/>
        <v>NÃO MEDIDO</v>
      </c>
      <c r="AT218" s="46"/>
      <c r="AU218" s="47"/>
      <c r="AV218" s="48"/>
    </row>
    <row r="219" spans="1:48" s="2" customFormat="1" ht="30" customHeight="1" x14ac:dyDescent="0.2">
      <c r="A219" s="2" t="s">
        <v>521</v>
      </c>
      <c r="C219" s="132" t="s">
        <v>447</v>
      </c>
      <c r="D219" s="34" t="s">
        <v>448</v>
      </c>
      <c r="E219" s="35" t="s">
        <v>89</v>
      </c>
      <c r="F219" s="110">
        <v>26.5</v>
      </c>
      <c r="G219" s="110">
        <v>0</v>
      </c>
      <c r="H219" s="114"/>
      <c r="I219" s="110">
        <f t="shared" si="87"/>
        <v>26.5</v>
      </c>
      <c r="J219" s="36">
        <v>57.72</v>
      </c>
      <c r="K219" s="37">
        <f t="shared" si="88"/>
        <v>1529.58</v>
      </c>
      <c r="L219" s="37"/>
      <c r="M219" s="37">
        <f t="shared" si="89"/>
        <v>0</v>
      </c>
      <c r="N219" s="38"/>
      <c r="O219" s="38">
        <f t="shared" si="107"/>
        <v>0</v>
      </c>
      <c r="P219" s="38">
        <f t="shared" si="108"/>
        <v>0</v>
      </c>
      <c r="Q219" s="38"/>
      <c r="R219" s="38">
        <f t="shared" si="101"/>
        <v>0</v>
      </c>
      <c r="S219" s="38">
        <f t="shared" si="102"/>
        <v>0</v>
      </c>
      <c r="T219" s="38">
        <v>15.37</v>
      </c>
      <c r="U219" s="38">
        <f t="shared" si="103"/>
        <v>887.16</v>
      </c>
      <c r="V219" s="38">
        <f t="shared" si="104"/>
        <v>0</v>
      </c>
      <c r="W219" s="38">
        <v>8.84</v>
      </c>
      <c r="X219" s="38">
        <f t="shared" si="90"/>
        <v>510.24</v>
      </c>
      <c r="Y219" s="38">
        <f t="shared" si="91"/>
        <v>0</v>
      </c>
      <c r="Z219" s="38"/>
      <c r="AA219" s="38">
        <f t="shared" si="105"/>
        <v>0</v>
      </c>
      <c r="AB219" s="38">
        <f t="shared" si="106"/>
        <v>0</v>
      </c>
      <c r="AC219" s="38"/>
      <c r="AD219" s="38">
        <f t="shared" si="92"/>
        <v>0</v>
      </c>
      <c r="AE219" s="38">
        <f t="shared" si="93"/>
        <v>0</v>
      </c>
      <c r="AF219" s="38">
        <f t="shared" si="94"/>
        <v>0</v>
      </c>
      <c r="AG219" s="38">
        <f t="shared" si="95"/>
        <v>0</v>
      </c>
      <c r="AH219" s="38">
        <f t="shared" si="96"/>
        <v>0</v>
      </c>
      <c r="AI219" s="39">
        <f t="shared" si="109"/>
        <v>24.21</v>
      </c>
      <c r="AJ219" s="39">
        <f t="shared" ca="1" si="97"/>
        <v>1397.4</v>
      </c>
      <c r="AK219" s="40">
        <f t="shared" ca="1" si="98"/>
        <v>0</v>
      </c>
      <c r="AL219" s="113">
        <f t="shared" si="85"/>
        <v>2.29</v>
      </c>
      <c r="AM219" s="39">
        <f t="shared" ca="1" si="99"/>
        <v>132.18</v>
      </c>
      <c r="AN219" s="148">
        <f t="shared" ca="1" si="100"/>
        <v>0</v>
      </c>
      <c r="AO219" s="41"/>
      <c r="AP219" s="41"/>
      <c r="AQ219" s="43"/>
      <c r="AR219" s="44">
        <f t="shared" si="86"/>
        <v>0</v>
      </c>
      <c r="AS219" s="45" t="str">
        <f t="shared" si="84"/>
        <v>NÃO MEDIDO</v>
      </c>
      <c r="AT219" s="46"/>
      <c r="AU219" s="47"/>
      <c r="AV219" s="48"/>
    </row>
    <row r="220" spans="1:48" s="2" customFormat="1" ht="30" customHeight="1" x14ac:dyDescent="0.2">
      <c r="A220" s="2" t="s">
        <v>521</v>
      </c>
      <c r="C220" s="132" t="s">
        <v>449</v>
      </c>
      <c r="D220" s="34" t="s">
        <v>450</v>
      </c>
      <c r="E220" s="35" t="s">
        <v>89</v>
      </c>
      <c r="F220" s="110">
        <v>45.5</v>
      </c>
      <c r="G220" s="110">
        <v>0</v>
      </c>
      <c r="H220" s="114"/>
      <c r="I220" s="110">
        <f t="shared" si="87"/>
        <v>45.5</v>
      </c>
      <c r="J220" s="36">
        <v>407.5</v>
      </c>
      <c r="K220" s="37">
        <f t="shared" si="88"/>
        <v>18541.25</v>
      </c>
      <c r="L220" s="37"/>
      <c r="M220" s="37">
        <f t="shared" si="89"/>
        <v>0</v>
      </c>
      <c r="N220" s="38"/>
      <c r="O220" s="38">
        <f t="shared" si="107"/>
        <v>0</v>
      </c>
      <c r="P220" s="38">
        <f t="shared" si="108"/>
        <v>0</v>
      </c>
      <c r="Q220" s="38"/>
      <c r="R220" s="38">
        <f t="shared" si="101"/>
        <v>0</v>
      </c>
      <c r="S220" s="38">
        <f t="shared" si="102"/>
        <v>0</v>
      </c>
      <c r="T220" s="38">
        <v>32.35</v>
      </c>
      <c r="U220" s="38">
        <f t="shared" si="103"/>
        <v>13182.63</v>
      </c>
      <c r="V220" s="38">
        <f t="shared" si="104"/>
        <v>0</v>
      </c>
      <c r="W220" s="38">
        <v>8.84</v>
      </c>
      <c r="X220" s="38">
        <f t="shared" si="90"/>
        <v>3602.3</v>
      </c>
      <c r="Y220" s="38">
        <f t="shared" si="91"/>
        <v>0</v>
      </c>
      <c r="Z220" s="38"/>
      <c r="AA220" s="38">
        <f t="shared" si="105"/>
        <v>0</v>
      </c>
      <c r="AB220" s="38">
        <f t="shared" si="106"/>
        <v>0</v>
      </c>
      <c r="AC220" s="38"/>
      <c r="AD220" s="38">
        <f t="shared" si="92"/>
        <v>0</v>
      </c>
      <c r="AE220" s="38">
        <f t="shared" si="93"/>
        <v>0</v>
      </c>
      <c r="AF220" s="38">
        <f t="shared" si="94"/>
        <v>0</v>
      </c>
      <c r="AG220" s="38">
        <f t="shared" si="95"/>
        <v>0</v>
      </c>
      <c r="AH220" s="38">
        <f t="shared" si="96"/>
        <v>0</v>
      </c>
      <c r="AI220" s="39">
        <f t="shared" si="109"/>
        <v>41.19</v>
      </c>
      <c r="AJ220" s="39">
        <f t="shared" ca="1" si="97"/>
        <v>16784.93</v>
      </c>
      <c r="AK220" s="40">
        <f t="shared" ca="1" si="98"/>
        <v>0</v>
      </c>
      <c r="AL220" s="113">
        <f t="shared" si="85"/>
        <v>4.3099999999999996</v>
      </c>
      <c r="AM220" s="39">
        <f t="shared" ca="1" si="99"/>
        <v>1756.32</v>
      </c>
      <c r="AN220" s="148">
        <f t="shared" ca="1" si="100"/>
        <v>0</v>
      </c>
      <c r="AO220" s="41"/>
      <c r="AP220" s="41"/>
      <c r="AQ220" s="43"/>
      <c r="AR220" s="44">
        <f t="shared" si="86"/>
        <v>3.59</v>
      </c>
      <c r="AS220" s="45" t="str">
        <f t="shared" si="84"/>
        <v>MEDIDO</v>
      </c>
      <c r="AT220" s="46"/>
      <c r="AU220" s="47"/>
      <c r="AV220" s="48"/>
    </row>
    <row r="221" spans="1:48" s="2" customFormat="1" ht="30" customHeight="1" x14ac:dyDescent="0.2">
      <c r="A221" s="2" t="s">
        <v>521</v>
      </c>
      <c r="C221" s="132" t="s">
        <v>451</v>
      </c>
      <c r="D221" s="34" t="s">
        <v>452</v>
      </c>
      <c r="E221" s="35" t="s">
        <v>89</v>
      </c>
      <c r="F221" s="110">
        <v>45.5</v>
      </c>
      <c r="G221" s="110">
        <v>0</v>
      </c>
      <c r="H221" s="114"/>
      <c r="I221" s="110">
        <f t="shared" si="87"/>
        <v>45.5</v>
      </c>
      <c r="J221" s="36">
        <v>46.96</v>
      </c>
      <c r="K221" s="37">
        <f t="shared" si="88"/>
        <v>2136.6799999999998</v>
      </c>
      <c r="L221" s="37"/>
      <c r="M221" s="37">
        <f t="shared" si="89"/>
        <v>0</v>
      </c>
      <c r="N221" s="38"/>
      <c r="O221" s="38">
        <f t="shared" si="107"/>
        <v>0</v>
      </c>
      <c r="P221" s="38">
        <f t="shared" si="108"/>
        <v>0</v>
      </c>
      <c r="Q221" s="38"/>
      <c r="R221" s="38">
        <f t="shared" si="101"/>
        <v>0</v>
      </c>
      <c r="S221" s="38">
        <f t="shared" si="102"/>
        <v>0</v>
      </c>
      <c r="T221" s="38">
        <v>32.35</v>
      </c>
      <c r="U221" s="38">
        <f t="shared" si="103"/>
        <v>1519.16</v>
      </c>
      <c r="V221" s="38">
        <f t="shared" si="104"/>
        <v>0</v>
      </c>
      <c r="W221" s="38">
        <v>8.84</v>
      </c>
      <c r="X221" s="38">
        <f t="shared" si="90"/>
        <v>415.13</v>
      </c>
      <c r="Y221" s="38">
        <f t="shared" si="91"/>
        <v>0</v>
      </c>
      <c r="Z221" s="38"/>
      <c r="AA221" s="38">
        <f t="shared" si="105"/>
        <v>0</v>
      </c>
      <c r="AB221" s="38">
        <f t="shared" si="106"/>
        <v>0</v>
      </c>
      <c r="AC221" s="38">
        <v>3.59</v>
      </c>
      <c r="AD221" s="38">
        <f t="shared" si="92"/>
        <v>168.59</v>
      </c>
      <c r="AE221" s="38">
        <f t="shared" si="93"/>
        <v>0</v>
      </c>
      <c r="AF221" s="38">
        <f t="shared" si="94"/>
        <v>0</v>
      </c>
      <c r="AG221" s="38">
        <f t="shared" si="95"/>
        <v>0</v>
      </c>
      <c r="AH221" s="38">
        <f t="shared" si="96"/>
        <v>0</v>
      </c>
      <c r="AI221" s="39">
        <f t="shared" si="109"/>
        <v>44.78</v>
      </c>
      <c r="AJ221" s="39">
        <f t="shared" ca="1" si="97"/>
        <v>2102.88</v>
      </c>
      <c r="AK221" s="40">
        <f t="shared" ca="1" si="98"/>
        <v>0</v>
      </c>
      <c r="AL221" s="113">
        <f t="shared" si="85"/>
        <v>0.71999999999999897</v>
      </c>
      <c r="AM221" s="39">
        <f t="shared" ca="1" si="99"/>
        <v>33.799999999999997</v>
      </c>
      <c r="AN221" s="148">
        <f t="shared" ca="1" si="100"/>
        <v>0</v>
      </c>
      <c r="AO221" s="41"/>
      <c r="AP221" s="41"/>
      <c r="AQ221" s="43"/>
      <c r="AR221" s="44">
        <f t="shared" si="86"/>
        <v>0</v>
      </c>
      <c r="AS221" s="45" t="str">
        <f t="shared" si="84"/>
        <v>NÃO MEDIDO</v>
      </c>
      <c r="AT221" s="46"/>
      <c r="AU221" s="47"/>
      <c r="AV221" s="48"/>
    </row>
    <row r="222" spans="1:48" s="2" customFormat="1" ht="30" customHeight="1" x14ac:dyDescent="0.2">
      <c r="A222" s="2" t="s">
        <v>521</v>
      </c>
      <c r="C222" s="132" t="s">
        <v>453</v>
      </c>
      <c r="D222" s="34" t="s">
        <v>454</v>
      </c>
      <c r="E222" s="35" t="s">
        <v>89</v>
      </c>
      <c r="F222" s="110">
        <v>44</v>
      </c>
      <c r="G222" s="110">
        <v>0</v>
      </c>
      <c r="H222" s="114"/>
      <c r="I222" s="110">
        <f>F222+G222+H222</f>
        <v>44</v>
      </c>
      <c r="J222" s="36">
        <v>171.37</v>
      </c>
      <c r="K222" s="37">
        <f t="shared" si="88"/>
        <v>7540.28</v>
      </c>
      <c r="L222" s="37"/>
      <c r="M222" s="37">
        <f t="shared" si="89"/>
        <v>0</v>
      </c>
      <c r="N222" s="38"/>
      <c r="O222" s="38">
        <f t="shared" si="107"/>
        <v>0</v>
      </c>
      <c r="P222" s="38">
        <f t="shared" si="108"/>
        <v>0</v>
      </c>
      <c r="Q222" s="38"/>
      <c r="R222" s="38">
        <f t="shared" si="101"/>
        <v>0</v>
      </c>
      <c r="S222" s="38">
        <f t="shared" si="102"/>
        <v>0</v>
      </c>
      <c r="T222" s="38">
        <v>32.35</v>
      </c>
      <c r="U222" s="38">
        <f t="shared" si="103"/>
        <v>5543.82</v>
      </c>
      <c r="V222" s="38">
        <f t="shared" si="104"/>
        <v>0</v>
      </c>
      <c r="W222" s="38">
        <v>8.84</v>
      </c>
      <c r="X222" s="38">
        <f t="shared" si="90"/>
        <v>1514.91</v>
      </c>
      <c r="Y222" s="38">
        <f t="shared" si="91"/>
        <v>0</v>
      </c>
      <c r="Z222" s="38"/>
      <c r="AA222" s="38">
        <f t="shared" si="105"/>
        <v>0</v>
      </c>
      <c r="AB222" s="38">
        <f t="shared" si="106"/>
        <v>0</v>
      </c>
      <c r="AC222" s="38"/>
      <c r="AD222" s="38">
        <f t="shared" si="92"/>
        <v>0</v>
      </c>
      <c r="AE222" s="38">
        <f t="shared" si="93"/>
        <v>0</v>
      </c>
      <c r="AF222" s="38">
        <f t="shared" si="94"/>
        <v>0</v>
      </c>
      <c r="AG222" s="38">
        <f t="shared" si="95"/>
        <v>0</v>
      </c>
      <c r="AH222" s="38">
        <f t="shared" si="96"/>
        <v>0</v>
      </c>
      <c r="AI222" s="39">
        <f t="shared" si="109"/>
        <v>41.19</v>
      </c>
      <c r="AJ222" s="39">
        <f t="shared" ca="1" si="97"/>
        <v>7058.73</v>
      </c>
      <c r="AK222" s="40">
        <f t="shared" ca="1" si="98"/>
        <v>0</v>
      </c>
      <c r="AL222" s="113">
        <f t="shared" si="85"/>
        <v>2.81</v>
      </c>
      <c r="AM222" s="39">
        <f t="shared" ca="1" si="99"/>
        <v>481.55</v>
      </c>
      <c r="AN222" s="148">
        <f t="shared" ca="1" si="100"/>
        <v>0</v>
      </c>
      <c r="AO222" s="41"/>
      <c r="AP222" s="41"/>
      <c r="AQ222" s="43"/>
      <c r="AR222" s="44">
        <f t="shared" si="86"/>
        <v>3.59</v>
      </c>
      <c r="AS222" s="45" t="str">
        <f t="shared" si="84"/>
        <v>MEDIDO</v>
      </c>
      <c r="AT222" s="46"/>
      <c r="AU222" s="47"/>
      <c r="AV222" s="48"/>
    </row>
    <row r="223" spans="1:48" s="2" customFormat="1" ht="30" customHeight="1" x14ac:dyDescent="0.2">
      <c r="A223" s="2" t="s">
        <v>536</v>
      </c>
      <c r="C223" s="132" t="s">
        <v>545</v>
      </c>
      <c r="D223" s="34" t="s">
        <v>546</v>
      </c>
      <c r="E223" s="35" t="s">
        <v>89</v>
      </c>
      <c r="F223" s="110"/>
      <c r="G223" s="110">
        <v>4</v>
      </c>
      <c r="H223" s="114"/>
      <c r="I223" s="110">
        <f t="shared" si="87"/>
        <v>4</v>
      </c>
      <c r="J223" s="36">
        <v>638.65</v>
      </c>
      <c r="K223" s="37">
        <f>ROUND(($F223*$J223),2)+ROUND(($G223*$J223),2)+ROUND(($H223*$J223),2)</f>
        <v>2554.6</v>
      </c>
      <c r="L223" s="37"/>
      <c r="M223" s="37">
        <f t="shared" si="89"/>
        <v>0</v>
      </c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>
        <f t="shared" si="90"/>
        <v>0</v>
      </c>
      <c r="Y223" s="38">
        <f t="shared" si="91"/>
        <v>0</v>
      </c>
      <c r="Z223" s="38"/>
      <c r="AA223" s="38"/>
      <c r="AB223" s="38"/>
      <c r="AC223" s="38">
        <v>3.59</v>
      </c>
      <c r="AD223" s="38">
        <f t="shared" si="92"/>
        <v>2292.75</v>
      </c>
      <c r="AE223" s="38">
        <f t="shared" si="93"/>
        <v>0</v>
      </c>
      <c r="AF223" s="38">
        <f t="shared" si="94"/>
        <v>0</v>
      </c>
      <c r="AG223" s="38">
        <f t="shared" si="95"/>
        <v>0</v>
      </c>
      <c r="AH223" s="38">
        <f t="shared" si="96"/>
        <v>0</v>
      </c>
      <c r="AI223" s="39">
        <f t="shared" si="109"/>
        <v>3.59</v>
      </c>
      <c r="AJ223" s="39">
        <f t="shared" ca="1" si="97"/>
        <v>2292.75</v>
      </c>
      <c r="AK223" s="40">
        <f t="shared" ca="1" si="98"/>
        <v>0</v>
      </c>
      <c r="AL223" s="127">
        <f t="shared" si="85"/>
        <v>0.41</v>
      </c>
      <c r="AM223" s="39">
        <f t="shared" ca="1" si="99"/>
        <v>261.85000000000002</v>
      </c>
      <c r="AN223" s="148">
        <f t="shared" ca="1" si="100"/>
        <v>0</v>
      </c>
      <c r="AO223" s="41"/>
      <c r="AP223" s="41"/>
      <c r="AQ223" s="43"/>
      <c r="AR223" s="44">
        <f t="shared" si="86"/>
        <v>0</v>
      </c>
      <c r="AS223" s="45" t="str">
        <f t="shared" si="84"/>
        <v>NÃO MEDIDO</v>
      </c>
      <c r="AT223" s="46"/>
      <c r="AU223" s="47"/>
      <c r="AV223" s="48"/>
    </row>
    <row r="224" spans="1:48" s="2" customFormat="1" ht="30" customHeight="1" x14ac:dyDescent="0.2">
      <c r="A224" s="1" t="s">
        <v>522</v>
      </c>
      <c r="B224" s="1"/>
      <c r="C224" s="132">
        <v>7</v>
      </c>
      <c r="D224" s="34" t="s">
        <v>455</v>
      </c>
      <c r="E224" s="35"/>
      <c r="F224" s="110"/>
      <c r="G224" s="110">
        <v>0</v>
      </c>
      <c r="H224" s="114"/>
      <c r="I224" s="110">
        <f t="shared" si="87"/>
        <v>0</v>
      </c>
      <c r="J224" s="36"/>
      <c r="K224" s="37">
        <f t="shared" si="88"/>
        <v>0</v>
      </c>
      <c r="L224" s="37"/>
      <c r="M224" s="37">
        <f t="shared" si="89"/>
        <v>0</v>
      </c>
      <c r="N224" s="38"/>
      <c r="O224" s="38">
        <f t="shared" si="107"/>
        <v>0</v>
      </c>
      <c r="P224" s="38">
        <f t="shared" si="108"/>
        <v>0</v>
      </c>
      <c r="Q224" s="38"/>
      <c r="R224" s="38">
        <f t="shared" si="101"/>
        <v>0</v>
      </c>
      <c r="S224" s="38">
        <f t="shared" si="102"/>
        <v>0</v>
      </c>
      <c r="T224" s="38"/>
      <c r="U224" s="38">
        <f t="shared" si="103"/>
        <v>0</v>
      </c>
      <c r="V224" s="38">
        <f t="shared" si="104"/>
        <v>0</v>
      </c>
      <c r="W224" s="38"/>
      <c r="X224" s="38">
        <f t="shared" si="90"/>
        <v>0</v>
      </c>
      <c r="Y224" s="38">
        <f t="shared" si="91"/>
        <v>0</v>
      </c>
      <c r="Z224" s="38"/>
      <c r="AA224" s="38">
        <f t="shared" si="105"/>
        <v>0</v>
      </c>
      <c r="AB224" s="38">
        <f t="shared" si="106"/>
        <v>0</v>
      </c>
      <c r="AC224" s="38"/>
      <c r="AD224" s="38">
        <f t="shared" si="92"/>
        <v>0</v>
      </c>
      <c r="AE224" s="38">
        <f t="shared" si="93"/>
        <v>0</v>
      </c>
      <c r="AF224" s="38">
        <f t="shared" si="94"/>
        <v>0</v>
      </c>
      <c r="AG224" s="38">
        <f t="shared" si="95"/>
        <v>0</v>
      </c>
      <c r="AH224" s="38">
        <f t="shared" si="96"/>
        <v>0</v>
      </c>
      <c r="AI224" s="39">
        <f t="shared" si="109"/>
        <v>0</v>
      </c>
      <c r="AJ224" s="39">
        <f t="shared" ca="1" si="97"/>
        <v>0</v>
      </c>
      <c r="AK224" s="40">
        <f t="shared" ca="1" si="98"/>
        <v>0</v>
      </c>
      <c r="AL224" s="113">
        <f t="shared" si="85"/>
        <v>0</v>
      </c>
      <c r="AM224" s="39">
        <f t="shared" ca="1" si="99"/>
        <v>0</v>
      </c>
      <c r="AN224" s="148">
        <f t="shared" ca="1" si="100"/>
        <v>0</v>
      </c>
      <c r="AO224" s="41"/>
      <c r="AP224" s="41"/>
      <c r="AQ224" s="43"/>
      <c r="AR224" s="44">
        <f t="shared" si="86"/>
        <v>0</v>
      </c>
      <c r="AS224" s="45" t="str">
        <f>IF(COUNTIF(AS225:AS230,"MEDIDO")&gt;0,"MEDIDO","NÃO MEDIDO")</f>
        <v>MEDIDO</v>
      </c>
      <c r="AT224" s="46"/>
      <c r="AU224" s="47"/>
      <c r="AV224" s="48"/>
    </row>
    <row r="225" spans="1:48" s="2" customFormat="1" ht="30" customHeight="1" x14ac:dyDescent="0.2">
      <c r="A225" s="1" t="s">
        <v>522</v>
      </c>
      <c r="B225" s="1"/>
      <c r="C225" s="132">
        <v>70100</v>
      </c>
      <c r="D225" s="34" t="s">
        <v>456</v>
      </c>
      <c r="E225" s="35"/>
      <c r="F225" s="110"/>
      <c r="G225" s="110">
        <v>0</v>
      </c>
      <c r="H225" s="114"/>
      <c r="I225" s="110">
        <f t="shared" si="87"/>
        <v>0</v>
      </c>
      <c r="J225" s="36"/>
      <c r="K225" s="37">
        <f t="shared" si="88"/>
        <v>0</v>
      </c>
      <c r="L225" s="37"/>
      <c r="M225" s="37">
        <f t="shared" si="89"/>
        <v>0</v>
      </c>
      <c r="N225" s="38"/>
      <c r="O225" s="38">
        <f t="shared" si="107"/>
        <v>0</v>
      </c>
      <c r="P225" s="38">
        <f t="shared" si="108"/>
        <v>0</v>
      </c>
      <c r="Q225" s="38"/>
      <c r="R225" s="38">
        <f t="shared" si="101"/>
        <v>0</v>
      </c>
      <c r="S225" s="38">
        <f t="shared" si="102"/>
        <v>0</v>
      </c>
      <c r="T225" s="38"/>
      <c r="U225" s="38">
        <f t="shared" si="103"/>
        <v>0</v>
      </c>
      <c r="V225" s="38">
        <f t="shared" si="104"/>
        <v>0</v>
      </c>
      <c r="W225" s="38"/>
      <c r="X225" s="38">
        <f t="shared" si="90"/>
        <v>0</v>
      </c>
      <c r="Y225" s="38">
        <f t="shared" si="91"/>
        <v>0</v>
      </c>
      <c r="Z225" s="38"/>
      <c r="AA225" s="38">
        <f t="shared" si="105"/>
        <v>0</v>
      </c>
      <c r="AB225" s="38">
        <f t="shared" si="106"/>
        <v>0</v>
      </c>
      <c r="AC225" s="38"/>
      <c r="AD225" s="38">
        <f t="shared" si="92"/>
        <v>0</v>
      </c>
      <c r="AE225" s="38">
        <f t="shared" si="93"/>
        <v>0</v>
      </c>
      <c r="AF225" s="38">
        <f t="shared" si="94"/>
        <v>0</v>
      </c>
      <c r="AG225" s="38">
        <f t="shared" si="95"/>
        <v>0</v>
      </c>
      <c r="AH225" s="38">
        <f t="shared" si="96"/>
        <v>0</v>
      </c>
      <c r="AI225" s="39">
        <f t="shared" si="109"/>
        <v>0</v>
      </c>
      <c r="AJ225" s="39">
        <f t="shared" ca="1" si="97"/>
        <v>0</v>
      </c>
      <c r="AK225" s="40">
        <f t="shared" ca="1" si="98"/>
        <v>0</v>
      </c>
      <c r="AL225" s="113">
        <f t="shared" si="85"/>
        <v>0</v>
      </c>
      <c r="AM225" s="39">
        <f t="shared" ca="1" si="99"/>
        <v>0</v>
      </c>
      <c r="AN225" s="148">
        <f t="shared" ca="1" si="100"/>
        <v>0</v>
      </c>
      <c r="AO225" s="41"/>
      <c r="AP225" s="41"/>
      <c r="AQ225" s="43"/>
      <c r="AR225" s="44">
        <f t="shared" si="86"/>
        <v>0</v>
      </c>
      <c r="AS225" s="45" t="str">
        <f>IF(COUNTIF(AS226:AS228,"MEDIDO")&gt;0,"MEDIDO","NÃO MEDIDO")</f>
        <v>MEDIDO</v>
      </c>
      <c r="AT225" s="46"/>
      <c r="AU225" s="47"/>
      <c r="AV225" s="48"/>
    </row>
    <row r="226" spans="1:48" s="2" customFormat="1" ht="55.5" customHeight="1" x14ac:dyDescent="0.2">
      <c r="A226" s="2" t="s">
        <v>521</v>
      </c>
      <c r="C226" s="132" t="s">
        <v>457</v>
      </c>
      <c r="D226" s="34" t="s">
        <v>458</v>
      </c>
      <c r="E226" s="35" t="s">
        <v>94</v>
      </c>
      <c r="F226" s="110">
        <v>23.5</v>
      </c>
      <c r="G226" s="110">
        <v>0</v>
      </c>
      <c r="H226" s="114"/>
      <c r="I226" s="110">
        <f t="shared" si="87"/>
        <v>23.5</v>
      </c>
      <c r="J226" s="36">
        <v>103.05</v>
      </c>
      <c r="K226" s="37">
        <f t="shared" si="88"/>
        <v>2421.6799999999998</v>
      </c>
      <c r="L226" s="37"/>
      <c r="M226" s="37">
        <f t="shared" si="89"/>
        <v>0</v>
      </c>
      <c r="N226" s="38"/>
      <c r="O226" s="38">
        <f t="shared" si="107"/>
        <v>0</v>
      </c>
      <c r="P226" s="38">
        <f t="shared" si="108"/>
        <v>0</v>
      </c>
      <c r="Q226" s="38">
        <v>9.58</v>
      </c>
      <c r="R226" s="38">
        <f t="shared" si="101"/>
        <v>987.22</v>
      </c>
      <c r="S226" s="38">
        <f t="shared" si="102"/>
        <v>0</v>
      </c>
      <c r="T226" s="38"/>
      <c r="U226" s="38">
        <f t="shared" si="103"/>
        <v>0</v>
      </c>
      <c r="V226" s="38">
        <f t="shared" si="104"/>
        <v>0</v>
      </c>
      <c r="W226" s="38"/>
      <c r="X226" s="38">
        <f t="shared" si="90"/>
        <v>0</v>
      </c>
      <c r="Y226" s="38">
        <f t="shared" si="91"/>
        <v>0</v>
      </c>
      <c r="Z226" s="38"/>
      <c r="AA226" s="38">
        <f t="shared" si="105"/>
        <v>0</v>
      </c>
      <c r="AB226" s="38">
        <f t="shared" si="106"/>
        <v>0</v>
      </c>
      <c r="AC226" s="38"/>
      <c r="AD226" s="38">
        <f t="shared" si="92"/>
        <v>0</v>
      </c>
      <c r="AE226" s="38">
        <f t="shared" si="93"/>
        <v>0</v>
      </c>
      <c r="AF226" s="38">
        <f t="shared" si="94"/>
        <v>0</v>
      </c>
      <c r="AG226" s="38">
        <f t="shared" si="95"/>
        <v>0</v>
      </c>
      <c r="AH226" s="38">
        <f t="shared" si="96"/>
        <v>0</v>
      </c>
      <c r="AI226" s="39">
        <f t="shared" si="109"/>
        <v>9.58</v>
      </c>
      <c r="AJ226" s="39">
        <f t="shared" ca="1" si="97"/>
        <v>987.22</v>
      </c>
      <c r="AK226" s="40">
        <f t="shared" ca="1" si="98"/>
        <v>0</v>
      </c>
      <c r="AL226" s="113">
        <f t="shared" si="85"/>
        <v>13.92</v>
      </c>
      <c r="AM226" s="39">
        <f t="shared" ca="1" si="99"/>
        <v>1434.46</v>
      </c>
      <c r="AN226" s="148">
        <f t="shared" ca="1" si="100"/>
        <v>0</v>
      </c>
      <c r="AO226" s="41"/>
      <c r="AP226" s="41"/>
      <c r="AQ226" s="43"/>
      <c r="AR226" s="44">
        <f t="shared" si="86"/>
        <v>13.67</v>
      </c>
      <c r="AS226" s="45" t="str">
        <f t="shared" si="84"/>
        <v>MEDIDO</v>
      </c>
      <c r="AT226" s="46"/>
      <c r="AU226" s="47"/>
      <c r="AV226" s="48"/>
    </row>
    <row r="227" spans="1:48" s="2" customFormat="1" ht="55.5" customHeight="1" x14ac:dyDescent="0.2">
      <c r="A227" s="2" t="s">
        <v>521</v>
      </c>
      <c r="C227" s="132" t="s">
        <v>459</v>
      </c>
      <c r="D227" s="34" t="s">
        <v>460</v>
      </c>
      <c r="E227" s="35" t="s">
        <v>94</v>
      </c>
      <c r="F227" s="110">
        <v>18.2</v>
      </c>
      <c r="G227" s="110">
        <v>13.67</v>
      </c>
      <c r="H227" s="114"/>
      <c r="I227" s="110">
        <f t="shared" si="87"/>
        <v>31.87</v>
      </c>
      <c r="J227" s="36">
        <v>86.55</v>
      </c>
      <c r="K227" s="37">
        <f t="shared" si="88"/>
        <v>2758.35</v>
      </c>
      <c r="L227" s="37"/>
      <c r="M227" s="37">
        <f t="shared" si="89"/>
        <v>0</v>
      </c>
      <c r="N227" s="38"/>
      <c r="O227" s="38">
        <f t="shared" si="107"/>
        <v>0</v>
      </c>
      <c r="P227" s="38">
        <f t="shared" si="108"/>
        <v>0</v>
      </c>
      <c r="Q227" s="38">
        <v>18.2</v>
      </c>
      <c r="R227" s="38">
        <f t="shared" si="101"/>
        <v>1575.21</v>
      </c>
      <c r="S227" s="38">
        <f t="shared" si="102"/>
        <v>0</v>
      </c>
      <c r="T227" s="38"/>
      <c r="U227" s="38">
        <f t="shared" si="103"/>
        <v>0</v>
      </c>
      <c r="V227" s="38">
        <f t="shared" si="104"/>
        <v>0</v>
      </c>
      <c r="W227" s="38"/>
      <c r="X227" s="38">
        <f t="shared" si="90"/>
        <v>0</v>
      </c>
      <c r="Y227" s="38">
        <f t="shared" si="91"/>
        <v>0</v>
      </c>
      <c r="Z227" s="38"/>
      <c r="AA227" s="38">
        <f t="shared" si="105"/>
        <v>0</v>
      </c>
      <c r="AB227" s="38">
        <f t="shared" si="106"/>
        <v>0</v>
      </c>
      <c r="AC227" s="38">
        <v>13.67</v>
      </c>
      <c r="AD227" s="38">
        <f t="shared" si="92"/>
        <v>1183.1400000000001</v>
      </c>
      <c r="AE227" s="38">
        <f t="shared" si="93"/>
        <v>0</v>
      </c>
      <c r="AF227" s="38">
        <f t="shared" si="94"/>
        <v>0</v>
      </c>
      <c r="AG227" s="38">
        <f t="shared" si="95"/>
        <v>0</v>
      </c>
      <c r="AH227" s="38">
        <f t="shared" si="96"/>
        <v>0</v>
      </c>
      <c r="AI227" s="39">
        <f t="shared" si="109"/>
        <v>31.87</v>
      </c>
      <c r="AJ227" s="39">
        <f t="shared" ca="1" si="97"/>
        <v>2758.35</v>
      </c>
      <c r="AK227" s="40">
        <f t="shared" ca="1" si="98"/>
        <v>0</v>
      </c>
      <c r="AL227" s="113">
        <f t="shared" si="85"/>
        <v>0</v>
      </c>
      <c r="AM227" s="39">
        <f t="shared" ca="1" si="99"/>
        <v>0</v>
      </c>
      <c r="AN227" s="148">
        <f t="shared" ca="1" si="100"/>
        <v>0</v>
      </c>
      <c r="AO227" s="41"/>
      <c r="AP227" s="41"/>
      <c r="AQ227" s="43"/>
      <c r="AR227" s="44">
        <f t="shared" si="86"/>
        <v>75</v>
      </c>
      <c r="AS227" s="45" t="str">
        <f t="shared" si="84"/>
        <v>MEDIDO</v>
      </c>
      <c r="AT227" s="46"/>
      <c r="AU227" s="47"/>
      <c r="AV227" s="48"/>
    </row>
    <row r="228" spans="1:48" s="2" customFormat="1" ht="55.5" customHeight="1" x14ac:dyDescent="0.2">
      <c r="A228" s="2" t="s">
        <v>521</v>
      </c>
      <c r="C228" s="132" t="s">
        <v>461</v>
      </c>
      <c r="D228" s="34" t="s">
        <v>462</v>
      </c>
      <c r="E228" s="35" t="s">
        <v>110</v>
      </c>
      <c r="F228" s="110">
        <v>15</v>
      </c>
      <c r="G228" s="110">
        <v>75</v>
      </c>
      <c r="H228" s="114"/>
      <c r="I228" s="110">
        <f t="shared" si="87"/>
        <v>90</v>
      </c>
      <c r="J228" s="36">
        <v>10.53</v>
      </c>
      <c r="K228" s="37">
        <f t="shared" si="88"/>
        <v>947.7</v>
      </c>
      <c r="L228" s="37"/>
      <c r="M228" s="37">
        <f t="shared" si="89"/>
        <v>0</v>
      </c>
      <c r="N228" s="38"/>
      <c r="O228" s="38">
        <f t="shared" si="107"/>
        <v>0</v>
      </c>
      <c r="P228" s="38">
        <f t="shared" si="108"/>
        <v>0</v>
      </c>
      <c r="Q228" s="38">
        <v>15</v>
      </c>
      <c r="R228" s="38">
        <f t="shared" si="101"/>
        <v>157.94999999999999</v>
      </c>
      <c r="S228" s="38">
        <f t="shared" si="102"/>
        <v>0</v>
      </c>
      <c r="T228" s="38"/>
      <c r="U228" s="38">
        <f t="shared" si="103"/>
        <v>0</v>
      </c>
      <c r="V228" s="38">
        <f t="shared" si="104"/>
        <v>0</v>
      </c>
      <c r="W228" s="38"/>
      <c r="X228" s="38">
        <f t="shared" si="90"/>
        <v>0</v>
      </c>
      <c r="Y228" s="38">
        <f t="shared" si="91"/>
        <v>0</v>
      </c>
      <c r="Z228" s="38"/>
      <c r="AA228" s="38">
        <f t="shared" si="105"/>
        <v>0</v>
      </c>
      <c r="AB228" s="38">
        <f t="shared" si="106"/>
        <v>0</v>
      </c>
      <c r="AC228" s="38">
        <v>75</v>
      </c>
      <c r="AD228" s="38">
        <f t="shared" si="92"/>
        <v>789.75</v>
      </c>
      <c r="AE228" s="38">
        <f t="shared" si="93"/>
        <v>0</v>
      </c>
      <c r="AF228" s="38">
        <f t="shared" si="94"/>
        <v>0</v>
      </c>
      <c r="AG228" s="38">
        <f t="shared" si="95"/>
        <v>0</v>
      </c>
      <c r="AH228" s="38">
        <f t="shared" si="96"/>
        <v>0</v>
      </c>
      <c r="AI228" s="39">
        <f t="shared" si="109"/>
        <v>90</v>
      </c>
      <c r="AJ228" s="39">
        <f t="shared" ca="1" si="97"/>
        <v>947.7</v>
      </c>
      <c r="AK228" s="40">
        <f t="shared" ca="1" si="98"/>
        <v>0</v>
      </c>
      <c r="AL228" s="113">
        <f t="shared" si="85"/>
        <v>0</v>
      </c>
      <c r="AM228" s="39">
        <f t="shared" ca="1" si="99"/>
        <v>0</v>
      </c>
      <c r="AN228" s="148">
        <f t="shared" ca="1" si="100"/>
        <v>0</v>
      </c>
      <c r="AO228" s="41"/>
      <c r="AP228" s="41"/>
      <c r="AQ228" s="43"/>
      <c r="AR228" s="44">
        <f t="shared" si="86"/>
        <v>0</v>
      </c>
      <c r="AS228" s="45" t="str">
        <f t="shared" ref="AS228:AS267" si="110">IF(AR228&lt;&gt;0,"MEDIDO","NÃO MEDIDO")</f>
        <v>NÃO MEDIDO</v>
      </c>
      <c r="AT228" s="46"/>
      <c r="AU228" s="47"/>
      <c r="AV228" s="48"/>
    </row>
    <row r="229" spans="1:48" s="2" customFormat="1" ht="30" customHeight="1" x14ac:dyDescent="0.2">
      <c r="A229" s="1" t="s">
        <v>522</v>
      </c>
      <c r="B229" s="1"/>
      <c r="C229" s="132">
        <v>70400</v>
      </c>
      <c r="D229" s="34" t="s">
        <v>463</v>
      </c>
      <c r="E229" s="35"/>
      <c r="F229" s="110"/>
      <c r="G229" s="110">
        <v>0</v>
      </c>
      <c r="H229" s="114"/>
      <c r="I229" s="110">
        <f t="shared" si="87"/>
        <v>0</v>
      </c>
      <c r="J229" s="36"/>
      <c r="K229" s="37">
        <f t="shared" si="88"/>
        <v>0</v>
      </c>
      <c r="L229" s="37"/>
      <c r="M229" s="37">
        <f t="shared" si="89"/>
        <v>0</v>
      </c>
      <c r="N229" s="38"/>
      <c r="O229" s="38">
        <f t="shared" si="107"/>
        <v>0</v>
      </c>
      <c r="P229" s="38">
        <f t="shared" si="108"/>
        <v>0</v>
      </c>
      <c r="Q229" s="38"/>
      <c r="R229" s="38">
        <f t="shared" si="101"/>
        <v>0</v>
      </c>
      <c r="S229" s="38">
        <f t="shared" si="102"/>
        <v>0</v>
      </c>
      <c r="T229" s="38"/>
      <c r="U229" s="38">
        <f t="shared" si="103"/>
        <v>0</v>
      </c>
      <c r="V229" s="38">
        <f t="shared" si="104"/>
        <v>0</v>
      </c>
      <c r="W229" s="38"/>
      <c r="X229" s="38">
        <f t="shared" si="90"/>
        <v>0</v>
      </c>
      <c r="Y229" s="38">
        <f t="shared" si="91"/>
        <v>0</v>
      </c>
      <c r="Z229" s="38"/>
      <c r="AA229" s="38">
        <f t="shared" si="105"/>
        <v>0</v>
      </c>
      <c r="AB229" s="38">
        <f t="shared" si="106"/>
        <v>0</v>
      </c>
      <c r="AC229" s="38"/>
      <c r="AD229" s="38">
        <f t="shared" si="92"/>
        <v>0</v>
      </c>
      <c r="AE229" s="38">
        <f t="shared" si="93"/>
        <v>0</v>
      </c>
      <c r="AF229" s="38">
        <f t="shared" si="94"/>
        <v>0</v>
      </c>
      <c r="AG229" s="38">
        <f t="shared" si="95"/>
        <v>0</v>
      </c>
      <c r="AH229" s="38">
        <f t="shared" si="96"/>
        <v>0</v>
      </c>
      <c r="AI229" s="39">
        <f t="shared" si="109"/>
        <v>0</v>
      </c>
      <c r="AJ229" s="39">
        <f t="shared" ca="1" si="97"/>
        <v>0</v>
      </c>
      <c r="AK229" s="40">
        <f t="shared" ca="1" si="98"/>
        <v>0</v>
      </c>
      <c r="AL229" s="113">
        <f t="shared" si="85"/>
        <v>0</v>
      </c>
      <c r="AM229" s="39">
        <f t="shared" ca="1" si="99"/>
        <v>0</v>
      </c>
      <c r="AN229" s="148">
        <f t="shared" ca="1" si="100"/>
        <v>0</v>
      </c>
      <c r="AO229" s="41"/>
      <c r="AP229" s="41"/>
      <c r="AQ229" s="43"/>
      <c r="AR229" s="44">
        <f t="shared" si="86"/>
        <v>0</v>
      </c>
      <c r="AS229" s="45" t="str">
        <f>IF(COUNTIF(AS230,"MEDIDO")&gt;0,"MEDIDO","NÃO MEDIDO")</f>
        <v>NÃO MEDIDO</v>
      </c>
      <c r="AT229" s="46"/>
      <c r="AU229" s="47"/>
      <c r="AV229" s="48"/>
    </row>
    <row r="230" spans="1:48" s="2" customFormat="1" ht="30" customHeight="1" x14ac:dyDescent="0.2">
      <c r="A230" s="2" t="s">
        <v>521</v>
      </c>
      <c r="C230" s="132" t="s">
        <v>464</v>
      </c>
      <c r="D230" s="34" t="s">
        <v>465</v>
      </c>
      <c r="E230" s="35" t="s">
        <v>89</v>
      </c>
      <c r="F230" s="110">
        <v>0.03</v>
      </c>
      <c r="G230" s="110">
        <v>0</v>
      </c>
      <c r="H230" s="114"/>
      <c r="I230" s="110">
        <f t="shared" si="87"/>
        <v>0.03</v>
      </c>
      <c r="J230" s="36">
        <v>2695.65</v>
      </c>
      <c r="K230" s="37">
        <f t="shared" si="88"/>
        <v>80.87</v>
      </c>
      <c r="L230" s="37"/>
      <c r="M230" s="37">
        <f t="shared" si="89"/>
        <v>0</v>
      </c>
      <c r="N230" s="38"/>
      <c r="O230" s="38">
        <f t="shared" si="107"/>
        <v>0</v>
      </c>
      <c r="P230" s="38">
        <f t="shared" si="108"/>
        <v>0</v>
      </c>
      <c r="Q230" s="38">
        <v>0.03</v>
      </c>
      <c r="R230" s="38">
        <f t="shared" si="101"/>
        <v>80.87</v>
      </c>
      <c r="S230" s="38">
        <f t="shared" si="102"/>
        <v>0</v>
      </c>
      <c r="T230" s="38"/>
      <c r="U230" s="38">
        <f t="shared" si="103"/>
        <v>0</v>
      </c>
      <c r="V230" s="38">
        <f t="shared" si="104"/>
        <v>0</v>
      </c>
      <c r="W230" s="38"/>
      <c r="X230" s="38">
        <f t="shared" si="90"/>
        <v>0</v>
      </c>
      <c r="Y230" s="38">
        <f t="shared" si="91"/>
        <v>0</v>
      </c>
      <c r="Z230" s="38"/>
      <c r="AA230" s="38">
        <f t="shared" si="105"/>
        <v>0</v>
      </c>
      <c r="AB230" s="38">
        <f t="shared" si="106"/>
        <v>0</v>
      </c>
      <c r="AC230" s="38"/>
      <c r="AD230" s="38">
        <f t="shared" si="92"/>
        <v>0</v>
      </c>
      <c r="AE230" s="38">
        <f t="shared" si="93"/>
        <v>0</v>
      </c>
      <c r="AF230" s="38">
        <f t="shared" si="94"/>
        <v>0</v>
      </c>
      <c r="AG230" s="38">
        <f t="shared" si="95"/>
        <v>0</v>
      </c>
      <c r="AH230" s="38">
        <f t="shared" si="96"/>
        <v>0</v>
      </c>
      <c r="AI230" s="39">
        <f t="shared" si="109"/>
        <v>0.03</v>
      </c>
      <c r="AJ230" s="39">
        <f t="shared" ca="1" si="97"/>
        <v>80.87</v>
      </c>
      <c r="AK230" s="40">
        <f t="shared" ca="1" si="98"/>
        <v>0</v>
      </c>
      <c r="AL230" s="113">
        <f t="shared" si="85"/>
        <v>0</v>
      </c>
      <c r="AM230" s="39">
        <f t="shared" ca="1" si="99"/>
        <v>0</v>
      </c>
      <c r="AN230" s="148">
        <f t="shared" ca="1" si="100"/>
        <v>0</v>
      </c>
      <c r="AO230" s="41"/>
      <c r="AP230" s="41"/>
      <c r="AQ230" s="43"/>
      <c r="AR230" s="44">
        <f t="shared" si="86"/>
        <v>0</v>
      </c>
      <c r="AS230" s="45" t="str">
        <f t="shared" si="110"/>
        <v>NÃO MEDIDO</v>
      </c>
      <c r="AT230" s="46"/>
      <c r="AU230" s="47"/>
      <c r="AV230" s="48"/>
    </row>
    <row r="231" spans="1:48" s="2" customFormat="1" ht="30" customHeight="1" x14ac:dyDescent="0.2">
      <c r="A231" s="1" t="s">
        <v>522</v>
      </c>
      <c r="B231" s="1"/>
      <c r="C231" s="132">
        <v>9</v>
      </c>
      <c r="D231" s="34" t="s">
        <v>466</v>
      </c>
      <c r="E231" s="35"/>
      <c r="F231" s="110"/>
      <c r="G231" s="110">
        <v>0</v>
      </c>
      <c r="H231" s="114"/>
      <c r="I231" s="110">
        <f t="shared" si="87"/>
        <v>0</v>
      </c>
      <c r="J231" s="36"/>
      <c r="K231" s="37">
        <f t="shared" si="88"/>
        <v>0</v>
      </c>
      <c r="L231" s="37"/>
      <c r="M231" s="37">
        <f t="shared" si="89"/>
        <v>0</v>
      </c>
      <c r="N231" s="38"/>
      <c r="O231" s="38">
        <f t="shared" si="107"/>
        <v>0</v>
      </c>
      <c r="P231" s="38">
        <f t="shared" si="108"/>
        <v>0</v>
      </c>
      <c r="Q231" s="38"/>
      <c r="R231" s="38">
        <f t="shared" si="101"/>
        <v>0</v>
      </c>
      <c r="S231" s="38">
        <f t="shared" si="102"/>
        <v>0</v>
      </c>
      <c r="T231" s="38"/>
      <c r="U231" s="38">
        <f t="shared" si="103"/>
        <v>0</v>
      </c>
      <c r="V231" s="38">
        <f t="shared" si="104"/>
        <v>0</v>
      </c>
      <c r="W231" s="38"/>
      <c r="X231" s="38">
        <f t="shared" si="90"/>
        <v>0</v>
      </c>
      <c r="Y231" s="38">
        <f t="shared" si="91"/>
        <v>0</v>
      </c>
      <c r="Z231" s="38"/>
      <c r="AA231" s="38">
        <f t="shared" si="105"/>
        <v>0</v>
      </c>
      <c r="AB231" s="38">
        <f t="shared" si="106"/>
        <v>0</v>
      </c>
      <c r="AC231" s="38"/>
      <c r="AD231" s="38">
        <f t="shared" si="92"/>
        <v>0</v>
      </c>
      <c r="AE231" s="38">
        <f t="shared" si="93"/>
        <v>0</v>
      </c>
      <c r="AF231" s="38">
        <f t="shared" si="94"/>
        <v>0</v>
      </c>
      <c r="AG231" s="38">
        <f t="shared" si="95"/>
        <v>0</v>
      </c>
      <c r="AH231" s="38">
        <f t="shared" si="96"/>
        <v>0</v>
      </c>
      <c r="AI231" s="39">
        <f t="shared" si="109"/>
        <v>0</v>
      </c>
      <c r="AJ231" s="39">
        <f t="shared" ca="1" si="97"/>
        <v>0</v>
      </c>
      <c r="AK231" s="40">
        <f t="shared" ca="1" si="98"/>
        <v>0</v>
      </c>
      <c r="AL231" s="113">
        <f t="shared" si="85"/>
        <v>0</v>
      </c>
      <c r="AM231" s="39">
        <f t="shared" ca="1" si="99"/>
        <v>0</v>
      </c>
      <c r="AN231" s="148">
        <f t="shared" ca="1" si="100"/>
        <v>0</v>
      </c>
      <c r="AO231" s="41"/>
      <c r="AP231" s="41"/>
      <c r="AQ231" s="43"/>
      <c r="AR231" s="44">
        <f t="shared" si="86"/>
        <v>0</v>
      </c>
      <c r="AS231" s="45" t="str">
        <f>IF(COUNTIF(AS232:AS236,"MEDIDO")&gt;0,"MEDIDO","NÃO MEDIDO")</f>
        <v>NÃO MEDIDO</v>
      </c>
      <c r="AT231" s="46"/>
      <c r="AU231" s="47"/>
      <c r="AV231" s="48"/>
    </row>
    <row r="232" spans="1:48" s="2" customFormat="1" ht="30" customHeight="1" x14ac:dyDescent="0.2">
      <c r="A232" s="1" t="s">
        <v>522</v>
      </c>
      <c r="B232" s="1"/>
      <c r="C232" s="132">
        <v>90100</v>
      </c>
      <c r="D232" s="34" t="s">
        <v>467</v>
      </c>
      <c r="E232" s="35"/>
      <c r="F232" s="110"/>
      <c r="G232" s="110">
        <v>0</v>
      </c>
      <c r="H232" s="114"/>
      <c r="I232" s="110">
        <f t="shared" si="87"/>
        <v>0</v>
      </c>
      <c r="J232" s="36"/>
      <c r="K232" s="37">
        <f t="shared" si="88"/>
        <v>0</v>
      </c>
      <c r="L232" s="37"/>
      <c r="M232" s="37">
        <f t="shared" si="89"/>
        <v>0</v>
      </c>
      <c r="N232" s="38"/>
      <c r="O232" s="38">
        <f t="shared" si="107"/>
        <v>0</v>
      </c>
      <c r="P232" s="38">
        <f t="shared" si="108"/>
        <v>0</v>
      </c>
      <c r="Q232" s="38"/>
      <c r="R232" s="38">
        <f t="shared" si="101"/>
        <v>0</v>
      </c>
      <c r="S232" s="38">
        <f t="shared" si="102"/>
        <v>0</v>
      </c>
      <c r="T232" s="38"/>
      <c r="U232" s="38">
        <f t="shared" si="103"/>
        <v>0</v>
      </c>
      <c r="V232" s="38">
        <f t="shared" si="104"/>
        <v>0</v>
      </c>
      <c r="W232" s="38"/>
      <c r="X232" s="38">
        <f t="shared" si="90"/>
        <v>0</v>
      </c>
      <c r="Y232" s="38">
        <f t="shared" si="91"/>
        <v>0</v>
      </c>
      <c r="Z232" s="38"/>
      <c r="AA232" s="38">
        <f t="shared" si="105"/>
        <v>0</v>
      </c>
      <c r="AB232" s="38">
        <f t="shared" si="106"/>
        <v>0</v>
      </c>
      <c r="AC232" s="38"/>
      <c r="AD232" s="38">
        <f t="shared" si="92"/>
        <v>0</v>
      </c>
      <c r="AE232" s="38">
        <f t="shared" si="93"/>
        <v>0</v>
      </c>
      <c r="AF232" s="38">
        <f t="shared" si="94"/>
        <v>0</v>
      </c>
      <c r="AG232" s="38">
        <f t="shared" si="95"/>
        <v>0</v>
      </c>
      <c r="AH232" s="38">
        <f t="shared" si="96"/>
        <v>0</v>
      </c>
      <c r="AI232" s="39">
        <f t="shared" si="109"/>
        <v>0</v>
      </c>
      <c r="AJ232" s="39">
        <f t="shared" ca="1" si="97"/>
        <v>0</v>
      </c>
      <c r="AK232" s="40">
        <f t="shared" ca="1" si="98"/>
        <v>0</v>
      </c>
      <c r="AL232" s="113">
        <f t="shared" si="85"/>
        <v>0</v>
      </c>
      <c r="AM232" s="39">
        <f t="shared" ca="1" si="99"/>
        <v>0</v>
      </c>
      <c r="AN232" s="148">
        <f t="shared" ca="1" si="100"/>
        <v>0</v>
      </c>
      <c r="AO232" s="41"/>
      <c r="AP232" s="41"/>
      <c r="AQ232" s="43"/>
      <c r="AR232" s="44">
        <f t="shared" si="86"/>
        <v>0</v>
      </c>
      <c r="AS232" s="45" t="str">
        <f>IF(COUNTIF(AS233:AS234,"MEDIDO")&gt;0,"MEDIDO","NÃO MEDIDO")</f>
        <v>NÃO MEDIDO</v>
      </c>
      <c r="AT232" s="46"/>
      <c r="AU232" s="47"/>
      <c r="AV232" s="48"/>
    </row>
    <row r="233" spans="1:48" s="2" customFormat="1" ht="46.5" customHeight="1" x14ac:dyDescent="0.2">
      <c r="A233" s="2" t="s">
        <v>521</v>
      </c>
      <c r="C233" s="132" t="s">
        <v>468</v>
      </c>
      <c r="D233" s="34" t="s">
        <v>469</v>
      </c>
      <c r="E233" s="35" t="s">
        <v>94</v>
      </c>
      <c r="F233" s="110">
        <v>1.85</v>
      </c>
      <c r="G233" s="110">
        <v>0</v>
      </c>
      <c r="H233" s="114"/>
      <c r="I233" s="110">
        <f t="shared" si="87"/>
        <v>1.85</v>
      </c>
      <c r="J233" s="36">
        <v>1827.86</v>
      </c>
      <c r="K233" s="37">
        <f t="shared" si="88"/>
        <v>3381.54</v>
      </c>
      <c r="L233" s="37"/>
      <c r="M233" s="37">
        <f t="shared" si="89"/>
        <v>0</v>
      </c>
      <c r="N233" s="38">
        <v>1.85</v>
      </c>
      <c r="O233" s="38">
        <f t="shared" si="107"/>
        <v>3381.54</v>
      </c>
      <c r="P233" s="38">
        <f t="shared" si="108"/>
        <v>0</v>
      </c>
      <c r="Q233" s="38"/>
      <c r="R233" s="38">
        <f t="shared" si="101"/>
        <v>0</v>
      </c>
      <c r="S233" s="38">
        <f t="shared" si="102"/>
        <v>0</v>
      </c>
      <c r="T233" s="38"/>
      <c r="U233" s="38">
        <f t="shared" si="103"/>
        <v>0</v>
      </c>
      <c r="V233" s="38">
        <f t="shared" si="104"/>
        <v>0</v>
      </c>
      <c r="W233" s="38"/>
      <c r="X233" s="38">
        <f t="shared" si="90"/>
        <v>0</v>
      </c>
      <c r="Y233" s="38">
        <f t="shared" si="91"/>
        <v>0</v>
      </c>
      <c r="Z233" s="38"/>
      <c r="AA233" s="38">
        <f t="shared" si="105"/>
        <v>0</v>
      </c>
      <c r="AB233" s="38">
        <f t="shared" si="106"/>
        <v>0</v>
      </c>
      <c r="AC233" s="38"/>
      <c r="AD233" s="38">
        <f t="shared" si="92"/>
        <v>0</v>
      </c>
      <c r="AE233" s="38">
        <f t="shared" si="93"/>
        <v>0</v>
      </c>
      <c r="AF233" s="38">
        <f t="shared" si="94"/>
        <v>0</v>
      </c>
      <c r="AG233" s="38">
        <f t="shared" si="95"/>
        <v>0</v>
      </c>
      <c r="AH233" s="38">
        <f t="shared" si="96"/>
        <v>0</v>
      </c>
      <c r="AI233" s="39">
        <f t="shared" si="109"/>
        <v>1.85</v>
      </c>
      <c r="AJ233" s="39">
        <f t="shared" ca="1" si="97"/>
        <v>3381.54</v>
      </c>
      <c r="AK233" s="40">
        <f t="shared" ca="1" si="98"/>
        <v>0</v>
      </c>
      <c r="AL233" s="113">
        <f t="shared" si="85"/>
        <v>0</v>
      </c>
      <c r="AM233" s="39">
        <f t="shared" ca="1" si="99"/>
        <v>0</v>
      </c>
      <c r="AN233" s="148">
        <f t="shared" ca="1" si="100"/>
        <v>0</v>
      </c>
      <c r="AO233" s="41"/>
      <c r="AP233" s="41"/>
      <c r="AQ233" s="43"/>
      <c r="AR233" s="44">
        <f t="shared" si="86"/>
        <v>0</v>
      </c>
      <c r="AS233" s="45" t="str">
        <f t="shared" si="110"/>
        <v>NÃO MEDIDO</v>
      </c>
      <c r="AT233" s="46"/>
      <c r="AU233" s="47"/>
      <c r="AV233" s="48"/>
    </row>
    <row r="234" spans="1:48" s="2" customFormat="1" ht="46.5" customHeight="1" x14ac:dyDescent="0.2">
      <c r="A234" s="2" t="s">
        <v>521</v>
      </c>
      <c r="C234" s="132" t="s">
        <v>470</v>
      </c>
      <c r="D234" s="34" t="s">
        <v>471</v>
      </c>
      <c r="E234" s="35" t="s">
        <v>94</v>
      </c>
      <c r="F234" s="110">
        <v>9.91</v>
      </c>
      <c r="G234" s="110">
        <v>0</v>
      </c>
      <c r="H234" s="114"/>
      <c r="I234" s="110">
        <f t="shared" si="87"/>
        <v>9.91</v>
      </c>
      <c r="J234" s="36">
        <v>1872.07</v>
      </c>
      <c r="K234" s="37">
        <f t="shared" si="88"/>
        <v>18552.21</v>
      </c>
      <c r="L234" s="37"/>
      <c r="M234" s="37">
        <f t="shared" si="89"/>
        <v>0</v>
      </c>
      <c r="N234" s="38"/>
      <c r="O234" s="38">
        <f t="shared" si="107"/>
        <v>0</v>
      </c>
      <c r="P234" s="38">
        <f t="shared" si="108"/>
        <v>0</v>
      </c>
      <c r="Q234" s="38"/>
      <c r="R234" s="38">
        <f t="shared" si="101"/>
        <v>0</v>
      </c>
      <c r="S234" s="38">
        <f t="shared" si="102"/>
        <v>0</v>
      </c>
      <c r="T234" s="38"/>
      <c r="U234" s="38">
        <f t="shared" si="103"/>
        <v>0</v>
      </c>
      <c r="V234" s="38">
        <f t="shared" si="104"/>
        <v>0</v>
      </c>
      <c r="W234" s="38">
        <v>9.36</v>
      </c>
      <c r="X234" s="38">
        <f t="shared" si="90"/>
        <v>17522.580000000002</v>
      </c>
      <c r="Y234" s="38">
        <f t="shared" si="91"/>
        <v>0</v>
      </c>
      <c r="Z234" s="38"/>
      <c r="AA234" s="38">
        <f t="shared" si="105"/>
        <v>0</v>
      </c>
      <c r="AB234" s="38">
        <f t="shared" si="106"/>
        <v>0</v>
      </c>
      <c r="AC234" s="38"/>
      <c r="AD234" s="38">
        <f t="shared" si="92"/>
        <v>0</v>
      </c>
      <c r="AE234" s="38">
        <f t="shared" si="93"/>
        <v>0</v>
      </c>
      <c r="AF234" s="38">
        <f t="shared" si="94"/>
        <v>0</v>
      </c>
      <c r="AG234" s="38">
        <f t="shared" si="95"/>
        <v>0</v>
      </c>
      <c r="AH234" s="38">
        <f t="shared" si="96"/>
        <v>0</v>
      </c>
      <c r="AI234" s="39">
        <f t="shared" si="109"/>
        <v>9.36</v>
      </c>
      <c r="AJ234" s="39">
        <f t="shared" ca="1" si="97"/>
        <v>17522.580000000002</v>
      </c>
      <c r="AK234" s="40">
        <f t="shared" ca="1" si="98"/>
        <v>0</v>
      </c>
      <c r="AL234" s="113">
        <f t="shared" si="85"/>
        <v>0.55000000000000104</v>
      </c>
      <c r="AM234" s="39">
        <f t="shared" ca="1" si="99"/>
        <v>1029.6300000000001</v>
      </c>
      <c r="AN234" s="148">
        <f t="shared" ca="1" si="100"/>
        <v>0</v>
      </c>
      <c r="AO234" s="41"/>
      <c r="AP234" s="41"/>
      <c r="AQ234" s="43"/>
      <c r="AR234" s="44">
        <f t="shared" si="86"/>
        <v>0</v>
      </c>
      <c r="AS234" s="45" t="str">
        <f t="shared" si="110"/>
        <v>NÃO MEDIDO</v>
      </c>
      <c r="AT234" s="46"/>
      <c r="AU234" s="47"/>
      <c r="AV234" s="48"/>
    </row>
    <row r="235" spans="1:48" s="2" customFormat="1" ht="30" customHeight="1" x14ac:dyDescent="0.2">
      <c r="A235" s="1" t="s">
        <v>522</v>
      </c>
      <c r="B235" s="1"/>
      <c r="C235" s="132">
        <v>90400</v>
      </c>
      <c r="D235" s="34" t="s">
        <v>472</v>
      </c>
      <c r="E235" s="35"/>
      <c r="F235" s="110"/>
      <c r="G235" s="110">
        <v>0</v>
      </c>
      <c r="H235" s="114"/>
      <c r="I235" s="110">
        <f t="shared" si="87"/>
        <v>0</v>
      </c>
      <c r="J235" s="36"/>
      <c r="K235" s="37">
        <f t="shared" si="88"/>
        <v>0</v>
      </c>
      <c r="L235" s="37"/>
      <c r="M235" s="37">
        <f t="shared" si="89"/>
        <v>0</v>
      </c>
      <c r="N235" s="38"/>
      <c r="O235" s="38">
        <f t="shared" si="107"/>
        <v>0</v>
      </c>
      <c r="P235" s="38">
        <f t="shared" si="108"/>
        <v>0</v>
      </c>
      <c r="Q235" s="38"/>
      <c r="R235" s="38">
        <f t="shared" si="101"/>
        <v>0</v>
      </c>
      <c r="S235" s="38">
        <f t="shared" si="102"/>
        <v>0</v>
      </c>
      <c r="T235" s="38"/>
      <c r="U235" s="38">
        <f t="shared" si="103"/>
        <v>0</v>
      </c>
      <c r="V235" s="38">
        <f t="shared" si="104"/>
        <v>0</v>
      </c>
      <c r="W235" s="38"/>
      <c r="X235" s="38">
        <f t="shared" si="90"/>
        <v>0</v>
      </c>
      <c r="Y235" s="38">
        <f t="shared" si="91"/>
        <v>0</v>
      </c>
      <c r="Z235" s="38"/>
      <c r="AA235" s="38">
        <f t="shared" si="105"/>
        <v>0</v>
      </c>
      <c r="AB235" s="38">
        <f t="shared" si="106"/>
        <v>0</v>
      </c>
      <c r="AC235" s="38"/>
      <c r="AD235" s="38">
        <f t="shared" si="92"/>
        <v>0</v>
      </c>
      <c r="AE235" s="38">
        <f t="shared" si="93"/>
        <v>0</v>
      </c>
      <c r="AF235" s="38">
        <f t="shared" si="94"/>
        <v>0</v>
      </c>
      <c r="AG235" s="38">
        <f t="shared" si="95"/>
        <v>0</v>
      </c>
      <c r="AH235" s="38">
        <f t="shared" si="96"/>
        <v>0</v>
      </c>
      <c r="AI235" s="39">
        <f t="shared" si="109"/>
        <v>0</v>
      </c>
      <c r="AJ235" s="39">
        <f t="shared" ca="1" si="97"/>
        <v>0</v>
      </c>
      <c r="AK235" s="40">
        <f t="shared" ca="1" si="98"/>
        <v>0</v>
      </c>
      <c r="AL235" s="113">
        <f t="shared" si="85"/>
        <v>0</v>
      </c>
      <c r="AM235" s="39">
        <f t="shared" ca="1" si="99"/>
        <v>0</v>
      </c>
      <c r="AN235" s="148">
        <f t="shared" ca="1" si="100"/>
        <v>0</v>
      </c>
      <c r="AO235" s="41"/>
      <c r="AP235" s="41"/>
      <c r="AQ235" s="43"/>
      <c r="AR235" s="44">
        <f t="shared" si="86"/>
        <v>6.17</v>
      </c>
      <c r="AS235" s="45" t="str">
        <f>IF(COUNTIF(AS236,"MEDIDO")&gt;0,"MEDIDO","NÃO MEDIDO")</f>
        <v>NÃO MEDIDO</v>
      </c>
      <c r="AT235" s="46"/>
      <c r="AU235" s="47"/>
      <c r="AV235" s="48"/>
    </row>
    <row r="236" spans="1:48" s="2" customFormat="1" ht="30" customHeight="1" x14ac:dyDescent="0.2">
      <c r="A236" s="2" t="s">
        <v>521</v>
      </c>
      <c r="C236" s="132" t="s">
        <v>473</v>
      </c>
      <c r="D236" s="34" t="s">
        <v>474</v>
      </c>
      <c r="E236" s="35" t="s">
        <v>115</v>
      </c>
      <c r="F236" s="110">
        <v>16.55</v>
      </c>
      <c r="G236" s="110">
        <v>0</v>
      </c>
      <c r="H236" s="114"/>
      <c r="I236" s="110">
        <f t="shared" si="87"/>
        <v>16.55</v>
      </c>
      <c r="J236" s="36">
        <v>15.91</v>
      </c>
      <c r="K236" s="37">
        <f t="shared" si="88"/>
        <v>263.31</v>
      </c>
      <c r="L236" s="37"/>
      <c r="M236" s="37">
        <f t="shared" si="89"/>
        <v>0</v>
      </c>
      <c r="N236" s="38"/>
      <c r="O236" s="38">
        <f t="shared" si="107"/>
        <v>0</v>
      </c>
      <c r="P236" s="38">
        <f t="shared" si="108"/>
        <v>0</v>
      </c>
      <c r="Q236" s="38"/>
      <c r="R236" s="38">
        <f t="shared" si="101"/>
        <v>0</v>
      </c>
      <c r="S236" s="38">
        <f t="shared" si="102"/>
        <v>0</v>
      </c>
      <c r="T236" s="38"/>
      <c r="U236" s="38">
        <f t="shared" si="103"/>
        <v>0</v>
      </c>
      <c r="V236" s="38">
        <f t="shared" si="104"/>
        <v>0</v>
      </c>
      <c r="W236" s="38"/>
      <c r="X236" s="38">
        <f t="shared" si="90"/>
        <v>0</v>
      </c>
      <c r="Y236" s="38">
        <f t="shared" si="91"/>
        <v>0</v>
      </c>
      <c r="Z236" s="38"/>
      <c r="AA236" s="38">
        <f t="shared" si="105"/>
        <v>0</v>
      </c>
      <c r="AB236" s="38">
        <f t="shared" si="106"/>
        <v>0</v>
      </c>
      <c r="AC236" s="38">
        <v>6.17</v>
      </c>
      <c r="AD236" s="38">
        <f t="shared" si="92"/>
        <v>98.16</v>
      </c>
      <c r="AE236" s="38">
        <f t="shared" si="93"/>
        <v>0</v>
      </c>
      <c r="AF236" s="38">
        <f t="shared" si="94"/>
        <v>0</v>
      </c>
      <c r="AG236" s="38">
        <f t="shared" si="95"/>
        <v>0</v>
      </c>
      <c r="AH236" s="38">
        <f t="shared" si="96"/>
        <v>0</v>
      </c>
      <c r="AI236" s="39">
        <f t="shared" si="109"/>
        <v>6.17</v>
      </c>
      <c r="AJ236" s="39">
        <f t="shared" ca="1" si="97"/>
        <v>98.16</v>
      </c>
      <c r="AK236" s="40">
        <f t="shared" ca="1" si="98"/>
        <v>0</v>
      </c>
      <c r="AL236" s="113">
        <f t="shared" si="85"/>
        <v>10.38</v>
      </c>
      <c r="AM236" s="39">
        <f t="shared" ca="1" si="99"/>
        <v>165.15</v>
      </c>
      <c r="AN236" s="148">
        <f t="shared" ca="1" si="100"/>
        <v>0</v>
      </c>
      <c r="AO236" s="41"/>
      <c r="AP236" s="41"/>
      <c r="AQ236" s="43"/>
      <c r="AR236" s="44">
        <f t="shared" si="86"/>
        <v>0</v>
      </c>
      <c r="AS236" s="45" t="str">
        <f t="shared" si="110"/>
        <v>NÃO MEDIDO</v>
      </c>
      <c r="AT236" s="46"/>
      <c r="AU236" s="47"/>
      <c r="AV236" s="48"/>
    </row>
    <row r="237" spans="1:48" s="2" customFormat="1" ht="30" customHeight="1" x14ac:dyDescent="0.2">
      <c r="A237" s="1" t="s">
        <v>522</v>
      </c>
      <c r="B237" s="1"/>
      <c r="C237" s="132">
        <v>14</v>
      </c>
      <c r="D237" s="34" t="s">
        <v>475</v>
      </c>
      <c r="E237" s="35"/>
      <c r="F237" s="110"/>
      <c r="G237" s="110">
        <v>0</v>
      </c>
      <c r="H237" s="114"/>
      <c r="I237" s="110">
        <f t="shared" si="87"/>
        <v>0</v>
      </c>
      <c r="J237" s="36"/>
      <c r="K237" s="37">
        <f t="shared" si="88"/>
        <v>0</v>
      </c>
      <c r="L237" s="37"/>
      <c r="M237" s="37">
        <f t="shared" si="89"/>
        <v>0</v>
      </c>
      <c r="N237" s="38"/>
      <c r="O237" s="38">
        <f t="shared" si="107"/>
        <v>0</v>
      </c>
      <c r="P237" s="38">
        <f t="shared" si="108"/>
        <v>0</v>
      </c>
      <c r="Q237" s="38"/>
      <c r="R237" s="38">
        <f t="shared" si="101"/>
        <v>0</v>
      </c>
      <c r="S237" s="38">
        <f t="shared" si="102"/>
        <v>0</v>
      </c>
      <c r="T237" s="38"/>
      <c r="U237" s="38">
        <f t="shared" si="103"/>
        <v>0</v>
      </c>
      <c r="V237" s="38">
        <f t="shared" si="104"/>
        <v>0</v>
      </c>
      <c r="W237" s="38"/>
      <c r="X237" s="38">
        <f t="shared" si="90"/>
        <v>0</v>
      </c>
      <c r="Y237" s="38">
        <f t="shared" si="91"/>
        <v>0</v>
      </c>
      <c r="Z237" s="38"/>
      <c r="AA237" s="38">
        <f t="shared" si="105"/>
        <v>0</v>
      </c>
      <c r="AB237" s="38">
        <f t="shared" si="106"/>
        <v>0</v>
      </c>
      <c r="AC237" s="38"/>
      <c r="AD237" s="38">
        <f t="shared" si="92"/>
        <v>0</v>
      </c>
      <c r="AE237" s="38">
        <f t="shared" si="93"/>
        <v>0</v>
      </c>
      <c r="AF237" s="38">
        <f t="shared" si="94"/>
        <v>0</v>
      </c>
      <c r="AG237" s="38">
        <f t="shared" si="95"/>
        <v>0</v>
      </c>
      <c r="AH237" s="38">
        <f t="shared" si="96"/>
        <v>0</v>
      </c>
      <c r="AI237" s="39">
        <f t="shared" si="109"/>
        <v>0</v>
      </c>
      <c r="AJ237" s="39">
        <f t="shared" ca="1" si="97"/>
        <v>0</v>
      </c>
      <c r="AK237" s="40">
        <f t="shared" ca="1" si="98"/>
        <v>0</v>
      </c>
      <c r="AL237" s="113">
        <f t="shared" si="85"/>
        <v>0</v>
      </c>
      <c r="AM237" s="39">
        <f t="shared" ca="1" si="99"/>
        <v>0</v>
      </c>
      <c r="AN237" s="148">
        <f t="shared" ca="1" si="100"/>
        <v>0</v>
      </c>
      <c r="AO237" s="41"/>
      <c r="AP237" s="41"/>
      <c r="AQ237" s="43"/>
      <c r="AR237" s="44">
        <f t="shared" si="86"/>
        <v>0</v>
      </c>
      <c r="AS237" s="45" t="str">
        <f>IF(COUNTIF(AS238:AS240,"MEDIDO")&gt;0,"MEDIDO","NÃO MEDIDO")</f>
        <v>MEDIDO</v>
      </c>
      <c r="AT237" s="46"/>
      <c r="AU237" s="47"/>
      <c r="AV237" s="48"/>
    </row>
    <row r="238" spans="1:48" s="2" customFormat="1" ht="30" customHeight="1" x14ac:dyDescent="0.2">
      <c r="A238" s="1" t="s">
        <v>522</v>
      </c>
      <c r="B238" s="1"/>
      <c r="C238" s="132">
        <v>140100</v>
      </c>
      <c r="D238" s="34" t="s">
        <v>476</v>
      </c>
      <c r="E238" s="35"/>
      <c r="F238" s="110"/>
      <c r="G238" s="110">
        <v>0</v>
      </c>
      <c r="H238" s="114"/>
      <c r="I238" s="110">
        <f t="shared" si="87"/>
        <v>0</v>
      </c>
      <c r="J238" s="36"/>
      <c r="K238" s="37">
        <f t="shared" si="88"/>
        <v>0</v>
      </c>
      <c r="L238" s="37"/>
      <c r="M238" s="37">
        <f t="shared" si="89"/>
        <v>0</v>
      </c>
      <c r="N238" s="38"/>
      <c r="O238" s="38">
        <f t="shared" si="107"/>
        <v>0</v>
      </c>
      <c r="P238" s="38">
        <f t="shared" si="108"/>
        <v>0</v>
      </c>
      <c r="Q238" s="38"/>
      <c r="R238" s="38">
        <f t="shared" si="101"/>
        <v>0</v>
      </c>
      <c r="S238" s="38">
        <f t="shared" si="102"/>
        <v>0</v>
      </c>
      <c r="T238" s="38"/>
      <c r="U238" s="38">
        <f t="shared" si="103"/>
        <v>0</v>
      </c>
      <c r="V238" s="38">
        <f t="shared" si="104"/>
        <v>0</v>
      </c>
      <c r="W238" s="38"/>
      <c r="X238" s="38">
        <f t="shared" si="90"/>
        <v>0</v>
      </c>
      <c r="Y238" s="38">
        <f t="shared" si="91"/>
        <v>0</v>
      </c>
      <c r="Z238" s="38"/>
      <c r="AA238" s="38">
        <f t="shared" si="105"/>
        <v>0</v>
      </c>
      <c r="AB238" s="38">
        <f t="shared" si="106"/>
        <v>0</v>
      </c>
      <c r="AC238" s="38"/>
      <c r="AD238" s="38">
        <f t="shared" si="92"/>
        <v>0</v>
      </c>
      <c r="AE238" s="38">
        <f t="shared" si="93"/>
        <v>0</v>
      </c>
      <c r="AF238" s="38">
        <f t="shared" si="94"/>
        <v>0</v>
      </c>
      <c r="AG238" s="38">
        <f t="shared" si="95"/>
        <v>0</v>
      </c>
      <c r="AH238" s="38">
        <f t="shared" si="96"/>
        <v>0</v>
      </c>
      <c r="AI238" s="39">
        <f t="shared" si="109"/>
        <v>0</v>
      </c>
      <c r="AJ238" s="39">
        <f t="shared" ca="1" si="97"/>
        <v>0</v>
      </c>
      <c r="AK238" s="40">
        <f t="shared" ca="1" si="98"/>
        <v>0</v>
      </c>
      <c r="AL238" s="113">
        <f t="shared" si="85"/>
        <v>0</v>
      </c>
      <c r="AM238" s="39">
        <f t="shared" ca="1" si="99"/>
        <v>0</v>
      </c>
      <c r="AN238" s="148">
        <f t="shared" ca="1" si="100"/>
        <v>0</v>
      </c>
      <c r="AO238" s="41"/>
      <c r="AP238" s="41"/>
      <c r="AQ238" s="43"/>
      <c r="AR238" s="44">
        <f t="shared" si="86"/>
        <v>0</v>
      </c>
      <c r="AS238" s="45" t="str">
        <f>IF(COUNTIF(AS239:AS240,"MEDIDO")&gt;0,"MEDIDO","NÃO MEDIDO")</f>
        <v>MEDIDO</v>
      </c>
      <c r="AT238" s="46"/>
      <c r="AU238" s="47"/>
      <c r="AV238" s="48"/>
    </row>
    <row r="239" spans="1:48" s="2" customFormat="1" ht="30" customHeight="1" x14ac:dyDescent="0.2">
      <c r="A239" s="2" t="s">
        <v>521</v>
      </c>
      <c r="C239" s="132" t="s">
        <v>477</v>
      </c>
      <c r="D239" s="34" t="s">
        <v>478</v>
      </c>
      <c r="E239" s="35" t="s">
        <v>94</v>
      </c>
      <c r="F239" s="110">
        <v>148.80000000000001</v>
      </c>
      <c r="G239" s="110">
        <v>0</v>
      </c>
      <c r="H239" s="114"/>
      <c r="I239" s="110">
        <f t="shared" si="87"/>
        <v>148.80000000000001</v>
      </c>
      <c r="J239" s="36">
        <v>7.78</v>
      </c>
      <c r="K239" s="37">
        <f t="shared" si="88"/>
        <v>1157.6600000000001</v>
      </c>
      <c r="L239" s="37"/>
      <c r="M239" s="37">
        <f t="shared" si="89"/>
        <v>0</v>
      </c>
      <c r="N239" s="38"/>
      <c r="O239" s="38">
        <f t="shared" si="107"/>
        <v>0</v>
      </c>
      <c r="P239" s="38">
        <f t="shared" si="108"/>
        <v>0</v>
      </c>
      <c r="Q239" s="38"/>
      <c r="R239" s="38">
        <f t="shared" si="101"/>
        <v>0</v>
      </c>
      <c r="S239" s="38">
        <f t="shared" si="102"/>
        <v>0</v>
      </c>
      <c r="T239" s="38"/>
      <c r="U239" s="38">
        <f t="shared" si="103"/>
        <v>0</v>
      </c>
      <c r="V239" s="38">
        <f t="shared" si="104"/>
        <v>0</v>
      </c>
      <c r="W239" s="38">
        <v>73.92</v>
      </c>
      <c r="X239" s="38">
        <f t="shared" si="90"/>
        <v>575.1</v>
      </c>
      <c r="Y239" s="38">
        <f t="shared" si="91"/>
        <v>0</v>
      </c>
      <c r="Z239" s="38"/>
      <c r="AA239" s="38">
        <f t="shared" si="105"/>
        <v>0</v>
      </c>
      <c r="AB239" s="38">
        <f t="shared" si="106"/>
        <v>0</v>
      </c>
      <c r="AC239" s="38"/>
      <c r="AD239" s="38">
        <f t="shared" si="92"/>
        <v>0</v>
      </c>
      <c r="AE239" s="38">
        <f t="shared" si="93"/>
        <v>0</v>
      </c>
      <c r="AF239" s="38">
        <f t="shared" si="94"/>
        <v>0</v>
      </c>
      <c r="AG239" s="38">
        <f t="shared" si="95"/>
        <v>0</v>
      </c>
      <c r="AH239" s="38">
        <f t="shared" si="96"/>
        <v>0</v>
      </c>
      <c r="AI239" s="39">
        <f t="shared" si="109"/>
        <v>73.92</v>
      </c>
      <c r="AJ239" s="39">
        <f t="shared" ca="1" si="97"/>
        <v>575.1</v>
      </c>
      <c r="AK239" s="40">
        <f t="shared" ca="1" si="98"/>
        <v>0</v>
      </c>
      <c r="AL239" s="113">
        <f t="shared" si="85"/>
        <v>74.88</v>
      </c>
      <c r="AM239" s="39">
        <f t="shared" ca="1" si="99"/>
        <v>582.55999999999995</v>
      </c>
      <c r="AN239" s="148">
        <f t="shared" ca="1" si="100"/>
        <v>0</v>
      </c>
      <c r="AO239" s="41"/>
      <c r="AP239" s="41"/>
      <c r="AQ239" s="43"/>
      <c r="AR239" s="44">
        <f t="shared" si="86"/>
        <v>33</v>
      </c>
      <c r="AS239" s="45" t="str">
        <f t="shared" si="110"/>
        <v>MEDIDO</v>
      </c>
      <c r="AT239" s="46"/>
      <c r="AU239" s="47"/>
      <c r="AV239" s="48"/>
    </row>
    <row r="240" spans="1:48" s="2" customFormat="1" ht="30" customHeight="1" x14ac:dyDescent="0.2">
      <c r="A240" s="2" t="s">
        <v>521</v>
      </c>
      <c r="C240" s="132" t="s">
        <v>479</v>
      </c>
      <c r="D240" s="34" t="s">
        <v>480</v>
      </c>
      <c r="E240" s="35" t="s">
        <v>94</v>
      </c>
      <c r="F240" s="110">
        <v>109.4</v>
      </c>
      <c r="G240" s="110">
        <v>0</v>
      </c>
      <c r="H240" s="114"/>
      <c r="I240" s="110">
        <f t="shared" si="87"/>
        <v>109.4</v>
      </c>
      <c r="J240" s="36">
        <v>13.15</v>
      </c>
      <c r="K240" s="37">
        <f t="shared" si="88"/>
        <v>1438.61</v>
      </c>
      <c r="L240" s="37"/>
      <c r="M240" s="37">
        <f t="shared" si="89"/>
        <v>0</v>
      </c>
      <c r="N240" s="38"/>
      <c r="O240" s="38">
        <f t="shared" si="107"/>
        <v>0</v>
      </c>
      <c r="P240" s="38">
        <f t="shared" si="108"/>
        <v>0</v>
      </c>
      <c r="Q240" s="38"/>
      <c r="R240" s="38">
        <f t="shared" si="101"/>
        <v>0</v>
      </c>
      <c r="S240" s="38">
        <f t="shared" si="102"/>
        <v>0</v>
      </c>
      <c r="T240" s="38">
        <v>46.56</v>
      </c>
      <c r="U240" s="38">
        <f t="shared" si="103"/>
        <v>612.26</v>
      </c>
      <c r="V240" s="38">
        <f t="shared" si="104"/>
        <v>0</v>
      </c>
      <c r="W240" s="38"/>
      <c r="X240" s="38">
        <f t="shared" si="90"/>
        <v>0</v>
      </c>
      <c r="Y240" s="38">
        <f t="shared" si="91"/>
        <v>0</v>
      </c>
      <c r="Z240" s="38"/>
      <c r="AA240" s="38">
        <f t="shared" si="105"/>
        <v>0</v>
      </c>
      <c r="AB240" s="38">
        <f t="shared" si="106"/>
        <v>0</v>
      </c>
      <c r="AC240" s="38">
        <v>33</v>
      </c>
      <c r="AD240" s="38">
        <f t="shared" si="92"/>
        <v>433.95</v>
      </c>
      <c r="AE240" s="38">
        <f t="shared" si="93"/>
        <v>0</v>
      </c>
      <c r="AF240" s="38">
        <f t="shared" si="94"/>
        <v>0</v>
      </c>
      <c r="AG240" s="38">
        <f t="shared" si="95"/>
        <v>0</v>
      </c>
      <c r="AH240" s="38">
        <f t="shared" si="96"/>
        <v>0</v>
      </c>
      <c r="AI240" s="39">
        <f t="shared" si="109"/>
        <v>79.56</v>
      </c>
      <c r="AJ240" s="39">
        <f t="shared" ca="1" si="97"/>
        <v>1046.21</v>
      </c>
      <c r="AK240" s="40">
        <f t="shared" ca="1" si="98"/>
        <v>0</v>
      </c>
      <c r="AL240" s="113">
        <f t="shared" si="85"/>
        <v>29.84</v>
      </c>
      <c r="AM240" s="39">
        <f t="shared" ca="1" si="99"/>
        <v>392.4</v>
      </c>
      <c r="AN240" s="148">
        <f t="shared" ca="1" si="100"/>
        <v>0</v>
      </c>
      <c r="AO240" s="41"/>
      <c r="AP240" s="41"/>
      <c r="AQ240" s="43"/>
      <c r="AR240" s="44">
        <f t="shared" si="86"/>
        <v>0</v>
      </c>
      <c r="AS240" s="45" t="str">
        <f t="shared" si="110"/>
        <v>NÃO MEDIDO</v>
      </c>
      <c r="AT240" s="46"/>
      <c r="AU240" s="47"/>
      <c r="AV240" s="48"/>
    </row>
    <row r="241" spans="1:48" s="2" customFormat="1" ht="30" customHeight="1" x14ac:dyDescent="0.2">
      <c r="A241" s="1" t="s">
        <v>522</v>
      </c>
      <c r="B241" s="1"/>
      <c r="C241" s="132">
        <v>20</v>
      </c>
      <c r="D241" s="34" t="s">
        <v>481</v>
      </c>
      <c r="E241" s="35"/>
      <c r="F241" s="110"/>
      <c r="G241" s="110">
        <v>0</v>
      </c>
      <c r="H241" s="114"/>
      <c r="I241" s="110">
        <f t="shared" si="87"/>
        <v>0</v>
      </c>
      <c r="J241" s="36"/>
      <c r="K241" s="37">
        <f t="shared" si="88"/>
        <v>0</v>
      </c>
      <c r="L241" s="37"/>
      <c r="M241" s="37">
        <f t="shared" si="89"/>
        <v>0</v>
      </c>
      <c r="N241" s="38"/>
      <c r="O241" s="38">
        <f t="shared" si="107"/>
        <v>0</v>
      </c>
      <c r="P241" s="38">
        <f t="shared" si="108"/>
        <v>0</v>
      </c>
      <c r="Q241" s="38"/>
      <c r="R241" s="38">
        <f t="shared" si="101"/>
        <v>0</v>
      </c>
      <c r="S241" s="38">
        <f t="shared" si="102"/>
        <v>0</v>
      </c>
      <c r="T241" s="38"/>
      <c r="U241" s="38">
        <f t="shared" si="103"/>
        <v>0</v>
      </c>
      <c r="V241" s="38">
        <f t="shared" si="104"/>
        <v>0</v>
      </c>
      <c r="W241" s="38"/>
      <c r="X241" s="38">
        <f t="shared" si="90"/>
        <v>0</v>
      </c>
      <c r="Y241" s="38">
        <f t="shared" si="91"/>
        <v>0</v>
      </c>
      <c r="Z241" s="38"/>
      <c r="AA241" s="38">
        <f t="shared" si="105"/>
        <v>0</v>
      </c>
      <c r="AB241" s="38">
        <f t="shared" si="106"/>
        <v>0</v>
      </c>
      <c r="AC241" s="38"/>
      <c r="AD241" s="38">
        <f t="shared" si="92"/>
        <v>0</v>
      </c>
      <c r="AE241" s="38">
        <f t="shared" si="93"/>
        <v>0</v>
      </c>
      <c r="AF241" s="38">
        <f t="shared" si="94"/>
        <v>0</v>
      </c>
      <c r="AG241" s="38">
        <f t="shared" si="95"/>
        <v>0</v>
      </c>
      <c r="AH241" s="38">
        <f t="shared" si="96"/>
        <v>0</v>
      </c>
      <c r="AI241" s="39">
        <f t="shared" si="109"/>
        <v>0</v>
      </c>
      <c r="AJ241" s="39">
        <f t="shared" ca="1" si="97"/>
        <v>0</v>
      </c>
      <c r="AK241" s="40">
        <f t="shared" ca="1" si="98"/>
        <v>0</v>
      </c>
      <c r="AL241" s="113">
        <f t="shared" si="85"/>
        <v>0</v>
      </c>
      <c r="AM241" s="39">
        <f t="shared" ca="1" si="99"/>
        <v>0</v>
      </c>
      <c r="AN241" s="148">
        <f t="shared" ca="1" si="100"/>
        <v>0</v>
      </c>
      <c r="AO241" s="41"/>
      <c r="AP241" s="41"/>
      <c r="AQ241" s="43"/>
      <c r="AR241" s="44">
        <f t="shared" si="86"/>
        <v>0</v>
      </c>
      <c r="AS241" s="45" t="str">
        <f>IF(COUNTIF(AS242:AS248,"MEDIDO")&gt;0,"MEDIDO","NÃO MEDIDO")</f>
        <v>MEDIDO</v>
      </c>
      <c r="AT241" s="46"/>
      <c r="AU241" s="47"/>
      <c r="AV241" s="48"/>
    </row>
    <row r="242" spans="1:48" s="2" customFormat="1" ht="30" customHeight="1" x14ac:dyDescent="0.2">
      <c r="A242" s="1" t="s">
        <v>522</v>
      </c>
      <c r="B242" s="1"/>
      <c r="C242" s="132">
        <v>200300</v>
      </c>
      <c r="D242" s="34" t="s">
        <v>482</v>
      </c>
      <c r="E242" s="35"/>
      <c r="F242" s="110"/>
      <c r="G242" s="110">
        <v>0</v>
      </c>
      <c r="H242" s="114"/>
      <c r="I242" s="110">
        <f t="shared" si="87"/>
        <v>0</v>
      </c>
      <c r="J242" s="36"/>
      <c r="K242" s="37">
        <f t="shared" si="88"/>
        <v>0</v>
      </c>
      <c r="L242" s="37"/>
      <c r="M242" s="37">
        <f t="shared" si="89"/>
        <v>0</v>
      </c>
      <c r="N242" s="38"/>
      <c r="O242" s="38">
        <f t="shared" si="107"/>
        <v>0</v>
      </c>
      <c r="P242" s="38">
        <f t="shared" si="108"/>
        <v>0</v>
      </c>
      <c r="Q242" s="38"/>
      <c r="R242" s="38">
        <f t="shared" si="101"/>
        <v>0</v>
      </c>
      <c r="S242" s="38">
        <f t="shared" si="102"/>
        <v>0</v>
      </c>
      <c r="T242" s="38"/>
      <c r="U242" s="38">
        <f t="shared" si="103"/>
        <v>0</v>
      </c>
      <c r="V242" s="38">
        <f t="shared" si="104"/>
        <v>0</v>
      </c>
      <c r="W242" s="38"/>
      <c r="X242" s="38">
        <f t="shared" si="90"/>
        <v>0</v>
      </c>
      <c r="Y242" s="38">
        <f t="shared" si="91"/>
        <v>0</v>
      </c>
      <c r="Z242" s="38"/>
      <c r="AA242" s="38">
        <f t="shared" si="105"/>
        <v>0</v>
      </c>
      <c r="AB242" s="38">
        <f t="shared" si="106"/>
        <v>0</v>
      </c>
      <c r="AC242" s="38"/>
      <c r="AD242" s="38">
        <f t="shared" si="92"/>
        <v>0</v>
      </c>
      <c r="AE242" s="38">
        <f t="shared" si="93"/>
        <v>0</v>
      </c>
      <c r="AF242" s="38">
        <f t="shared" si="94"/>
        <v>0</v>
      </c>
      <c r="AG242" s="38">
        <f t="shared" si="95"/>
        <v>0</v>
      </c>
      <c r="AH242" s="38">
        <f t="shared" si="96"/>
        <v>0</v>
      </c>
      <c r="AI242" s="39">
        <f t="shared" si="109"/>
        <v>0</v>
      </c>
      <c r="AJ242" s="39">
        <f t="shared" ca="1" si="97"/>
        <v>0</v>
      </c>
      <c r="AK242" s="40">
        <f t="shared" ca="1" si="98"/>
        <v>0</v>
      </c>
      <c r="AL242" s="113">
        <f t="shared" si="85"/>
        <v>0</v>
      </c>
      <c r="AM242" s="39">
        <f t="shared" ca="1" si="99"/>
        <v>0</v>
      </c>
      <c r="AN242" s="148">
        <f t="shared" ca="1" si="100"/>
        <v>0</v>
      </c>
      <c r="AO242" s="41"/>
      <c r="AP242" s="41"/>
      <c r="AQ242" s="43"/>
      <c r="AR242" s="44">
        <f t="shared" si="86"/>
        <v>355.26</v>
      </c>
      <c r="AS242" s="45" t="str">
        <f>IF(COUNTIF(AS243:AS246,"MEDIDO")&gt;0,"MEDIDO","NÃO MEDIDO")</f>
        <v>MEDIDO</v>
      </c>
      <c r="AT242" s="46"/>
      <c r="AU242" s="47"/>
      <c r="AV242" s="48"/>
    </row>
    <row r="243" spans="1:48" s="2" customFormat="1" ht="30" customHeight="1" x14ac:dyDescent="0.2">
      <c r="A243" s="2" t="s">
        <v>521</v>
      </c>
      <c r="C243" s="132" t="s">
        <v>483</v>
      </c>
      <c r="D243" s="34" t="s">
        <v>484</v>
      </c>
      <c r="E243" s="35" t="s">
        <v>94</v>
      </c>
      <c r="F243" s="110">
        <v>357.55</v>
      </c>
      <c r="G243" s="110">
        <v>0</v>
      </c>
      <c r="H243" s="114"/>
      <c r="I243" s="110">
        <f t="shared" si="87"/>
        <v>357.55</v>
      </c>
      <c r="J243" s="36">
        <v>19.8</v>
      </c>
      <c r="K243" s="37">
        <f t="shared" si="88"/>
        <v>7079.49</v>
      </c>
      <c r="L243" s="37"/>
      <c r="M243" s="37">
        <f t="shared" si="89"/>
        <v>0</v>
      </c>
      <c r="N243" s="38"/>
      <c r="O243" s="38">
        <f t="shared" si="107"/>
        <v>0</v>
      </c>
      <c r="P243" s="38">
        <f t="shared" si="108"/>
        <v>0</v>
      </c>
      <c r="Q243" s="38"/>
      <c r="R243" s="38">
        <f t="shared" si="101"/>
        <v>0</v>
      </c>
      <c r="S243" s="38">
        <f t="shared" si="102"/>
        <v>0</v>
      </c>
      <c r="T243" s="38"/>
      <c r="U243" s="38">
        <f t="shared" si="103"/>
        <v>0</v>
      </c>
      <c r="V243" s="38">
        <f t="shared" si="104"/>
        <v>0</v>
      </c>
      <c r="W243" s="38"/>
      <c r="X243" s="38">
        <f t="shared" si="90"/>
        <v>0</v>
      </c>
      <c r="Y243" s="38">
        <f t="shared" si="91"/>
        <v>0</v>
      </c>
      <c r="Z243" s="38"/>
      <c r="AA243" s="38">
        <f t="shared" si="105"/>
        <v>0</v>
      </c>
      <c r="AB243" s="38">
        <f t="shared" si="106"/>
        <v>0</v>
      </c>
      <c r="AC243" s="38">
        <v>355.26</v>
      </c>
      <c r="AD243" s="38">
        <f t="shared" si="92"/>
        <v>7034.15</v>
      </c>
      <c r="AE243" s="38">
        <f t="shared" si="93"/>
        <v>0</v>
      </c>
      <c r="AF243" s="38">
        <f t="shared" si="94"/>
        <v>0</v>
      </c>
      <c r="AG243" s="38">
        <f t="shared" si="95"/>
        <v>0</v>
      </c>
      <c r="AH243" s="38">
        <f t="shared" si="96"/>
        <v>0</v>
      </c>
      <c r="AI243" s="39">
        <f t="shared" si="109"/>
        <v>355.26</v>
      </c>
      <c r="AJ243" s="39">
        <f t="shared" ca="1" si="97"/>
        <v>7034.15</v>
      </c>
      <c r="AK243" s="40">
        <f t="shared" ca="1" si="98"/>
        <v>0</v>
      </c>
      <c r="AL243" s="113">
        <f t="shared" si="85"/>
        <v>2.29000000000002</v>
      </c>
      <c r="AM243" s="39">
        <f t="shared" ca="1" si="99"/>
        <v>45.34</v>
      </c>
      <c r="AN243" s="148">
        <f t="shared" ca="1" si="100"/>
        <v>0</v>
      </c>
      <c r="AO243" s="41"/>
      <c r="AP243" s="41"/>
      <c r="AQ243" s="43"/>
      <c r="AR243" s="44">
        <f t="shared" si="86"/>
        <v>0</v>
      </c>
      <c r="AS243" s="45" t="str">
        <f t="shared" si="110"/>
        <v>NÃO MEDIDO</v>
      </c>
      <c r="AT243" s="46"/>
      <c r="AU243" s="47"/>
      <c r="AV243" s="48"/>
    </row>
    <row r="244" spans="1:48" s="2" customFormat="1" ht="30" customHeight="1" x14ac:dyDescent="0.2">
      <c r="A244" s="1" t="s">
        <v>522</v>
      </c>
      <c r="B244" s="1"/>
      <c r="C244" s="132">
        <v>200600</v>
      </c>
      <c r="D244" s="34" t="s">
        <v>485</v>
      </c>
      <c r="E244" s="35"/>
      <c r="F244" s="110"/>
      <c r="G244" s="110">
        <v>0</v>
      </c>
      <c r="H244" s="114"/>
      <c r="I244" s="110">
        <f t="shared" si="87"/>
        <v>0</v>
      </c>
      <c r="J244" s="36"/>
      <c r="K244" s="37">
        <f t="shared" si="88"/>
        <v>0</v>
      </c>
      <c r="L244" s="37"/>
      <c r="M244" s="37">
        <f t="shared" si="89"/>
        <v>0</v>
      </c>
      <c r="N244" s="38"/>
      <c r="O244" s="38">
        <f t="shared" si="107"/>
        <v>0</v>
      </c>
      <c r="P244" s="38">
        <f t="shared" si="108"/>
        <v>0</v>
      </c>
      <c r="Q244" s="38"/>
      <c r="R244" s="38">
        <f t="shared" si="101"/>
        <v>0</v>
      </c>
      <c r="S244" s="38">
        <f t="shared" si="102"/>
        <v>0</v>
      </c>
      <c r="T244" s="38"/>
      <c r="U244" s="38">
        <f t="shared" si="103"/>
        <v>0</v>
      </c>
      <c r="V244" s="38">
        <f t="shared" si="104"/>
        <v>0</v>
      </c>
      <c r="W244" s="38"/>
      <c r="X244" s="38">
        <f t="shared" si="90"/>
        <v>0</v>
      </c>
      <c r="Y244" s="38">
        <f t="shared" si="91"/>
        <v>0</v>
      </c>
      <c r="Z244" s="38"/>
      <c r="AA244" s="38">
        <f t="shared" si="105"/>
        <v>0</v>
      </c>
      <c r="AB244" s="38">
        <f t="shared" si="106"/>
        <v>0</v>
      </c>
      <c r="AC244" s="38"/>
      <c r="AD244" s="38">
        <f t="shared" si="92"/>
        <v>0</v>
      </c>
      <c r="AE244" s="38">
        <f t="shared" si="93"/>
        <v>0</v>
      </c>
      <c r="AF244" s="38">
        <f t="shared" si="94"/>
        <v>0</v>
      </c>
      <c r="AG244" s="38">
        <f t="shared" si="95"/>
        <v>0</v>
      </c>
      <c r="AH244" s="38">
        <f t="shared" si="96"/>
        <v>0</v>
      </c>
      <c r="AI244" s="39">
        <f t="shared" si="109"/>
        <v>0</v>
      </c>
      <c r="AJ244" s="39">
        <f t="shared" ca="1" si="97"/>
        <v>0</v>
      </c>
      <c r="AK244" s="40">
        <f t="shared" ca="1" si="98"/>
        <v>0</v>
      </c>
      <c r="AL244" s="113">
        <f t="shared" si="85"/>
        <v>0</v>
      </c>
      <c r="AM244" s="39">
        <f t="shared" ca="1" si="99"/>
        <v>0</v>
      </c>
      <c r="AN244" s="148">
        <f t="shared" ca="1" si="100"/>
        <v>0</v>
      </c>
      <c r="AO244" s="41"/>
      <c r="AP244" s="41"/>
      <c r="AQ244" s="43"/>
      <c r="AR244" s="44">
        <f t="shared" si="86"/>
        <v>22.1</v>
      </c>
      <c r="AS244" s="45" t="str">
        <f t="shared" si="110"/>
        <v>MEDIDO</v>
      </c>
      <c r="AT244" s="46"/>
      <c r="AU244" s="47"/>
      <c r="AV244" s="48"/>
    </row>
    <row r="245" spans="1:48" s="2" customFormat="1" ht="67.5" customHeight="1" x14ac:dyDescent="0.2">
      <c r="A245" s="2" t="s">
        <v>521</v>
      </c>
      <c r="C245" s="132" t="s">
        <v>486</v>
      </c>
      <c r="D245" s="34" t="s">
        <v>487</v>
      </c>
      <c r="E245" s="35" t="s">
        <v>94</v>
      </c>
      <c r="F245" s="110">
        <v>17.649999999999999</v>
      </c>
      <c r="G245" s="110">
        <v>4.45</v>
      </c>
      <c r="H245" s="114"/>
      <c r="I245" s="110">
        <f t="shared" si="87"/>
        <v>22.1</v>
      </c>
      <c r="J245" s="36">
        <v>25.03</v>
      </c>
      <c r="K245" s="37">
        <f t="shared" si="88"/>
        <v>553.16</v>
      </c>
      <c r="L245" s="37"/>
      <c r="M245" s="37">
        <f t="shared" si="89"/>
        <v>0</v>
      </c>
      <c r="N245" s="38"/>
      <c r="O245" s="38">
        <f t="shared" si="107"/>
        <v>0</v>
      </c>
      <c r="P245" s="38">
        <f t="shared" si="108"/>
        <v>0</v>
      </c>
      <c r="Q245" s="38"/>
      <c r="R245" s="38">
        <f t="shared" si="101"/>
        <v>0</v>
      </c>
      <c r="S245" s="38">
        <f t="shared" si="102"/>
        <v>0</v>
      </c>
      <c r="T245" s="38"/>
      <c r="U245" s="38">
        <f t="shared" si="103"/>
        <v>0</v>
      </c>
      <c r="V245" s="38">
        <f t="shared" si="104"/>
        <v>0</v>
      </c>
      <c r="W245" s="38"/>
      <c r="X245" s="38">
        <f t="shared" si="90"/>
        <v>0</v>
      </c>
      <c r="Y245" s="38">
        <f t="shared" si="91"/>
        <v>0</v>
      </c>
      <c r="Z245" s="38"/>
      <c r="AA245" s="38">
        <f t="shared" si="105"/>
        <v>0</v>
      </c>
      <c r="AB245" s="38">
        <f t="shared" si="106"/>
        <v>0</v>
      </c>
      <c r="AC245" s="38">
        <v>22.1</v>
      </c>
      <c r="AD245" s="38">
        <f t="shared" si="92"/>
        <v>553.16</v>
      </c>
      <c r="AE245" s="38">
        <f t="shared" si="93"/>
        <v>0</v>
      </c>
      <c r="AF245" s="38">
        <f t="shared" si="94"/>
        <v>0</v>
      </c>
      <c r="AG245" s="38">
        <f t="shared" si="95"/>
        <v>0</v>
      </c>
      <c r="AH245" s="38">
        <f t="shared" si="96"/>
        <v>0</v>
      </c>
      <c r="AI245" s="39">
        <f t="shared" si="109"/>
        <v>22.1</v>
      </c>
      <c r="AJ245" s="39">
        <f t="shared" ca="1" si="97"/>
        <v>553.16</v>
      </c>
      <c r="AK245" s="40">
        <f t="shared" ca="1" si="98"/>
        <v>0</v>
      </c>
      <c r="AL245" s="113">
        <f t="shared" si="85"/>
        <v>0</v>
      </c>
      <c r="AM245" s="39">
        <f t="shared" ca="1" si="99"/>
        <v>0</v>
      </c>
      <c r="AN245" s="148">
        <f t="shared" ca="1" si="100"/>
        <v>0</v>
      </c>
      <c r="AO245" s="41"/>
      <c r="AP245" s="41"/>
      <c r="AQ245" s="43"/>
      <c r="AR245" s="44">
        <f t="shared" si="86"/>
        <v>3.69</v>
      </c>
      <c r="AS245" s="45" t="str">
        <f t="shared" si="110"/>
        <v>MEDIDO</v>
      </c>
      <c r="AT245" s="46"/>
      <c r="AU245" s="47"/>
      <c r="AV245" s="48"/>
    </row>
    <row r="246" spans="1:48" s="2" customFormat="1" ht="30" customHeight="1" x14ac:dyDescent="0.2">
      <c r="A246" s="2" t="s">
        <v>521</v>
      </c>
      <c r="C246" s="132" t="s">
        <v>488</v>
      </c>
      <c r="D246" s="34" t="s">
        <v>489</v>
      </c>
      <c r="E246" s="35" t="s">
        <v>94</v>
      </c>
      <c r="F246" s="110">
        <v>2.5499999999999998</v>
      </c>
      <c r="G246" s="110">
        <v>1.1399999999999999</v>
      </c>
      <c r="H246" s="114"/>
      <c r="I246" s="110">
        <f t="shared" si="87"/>
        <v>3.69</v>
      </c>
      <c r="J246" s="36">
        <v>16.91</v>
      </c>
      <c r="K246" s="37">
        <f t="shared" si="88"/>
        <v>62.4</v>
      </c>
      <c r="L246" s="37"/>
      <c r="M246" s="37">
        <f t="shared" si="89"/>
        <v>0</v>
      </c>
      <c r="N246" s="38"/>
      <c r="O246" s="38">
        <f t="shared" si="107"/>
        <v>0</v>
      </c>
      <c r="P246" s="38">
        <f t="shared" si="108"/>
        <v>0</v>
      </c>
      <c r="Q246" s="38"/>
      <c r="R246" s="38">
        <f t="shared" si="101"/>
        <v>0</v>
      </c>
      <c r="S246" s="38">
        <f t="shared" si="102"/>
        <v>0</v>
      </c>
      <c r="T246" s="38"/>
      <c r="U246" s="38">
        <f t="shared" si="103"/>
        <v>0</v>
      </c>
      <c r="V246" s="38">
        <f t="shared" si="104"/>
        <v>0</v>
      </c>
      <c r="W246" s="38"/>
      <c r="X246" s="38">
        <f t="shared" si="90"/>
        <v>0</v>
      </c>
      <c r="Y246" s="38">
        <f t="shared" si="91"/>
        <v>0</v>
      </c>
      <c r="Z246" s="38"/>
      <c r="AA246" s="38">
        <f t="shared" si="105"/>
        <v>0</v>
      </c>
      <c r="AB246" s="38">
        <f t="shared" si="106"/>
        <v>0</v>
      </c>
      <c r="AC246" s="38">
        <v>3.69</v>
      </c>
      <c r="AD246" s="38">
        <f t="shared" si="92"/>
        <v>62.4</v>
      </c>
      <c r="AE246" s="38">
        <f t="shared" si="93"/>
        <v>0</v>
      </c>
      <c r="AF246" s="38">
        <f t="shared" si="94"/>
        <v>0</v>
      </c>
      <c r="AG246" s="38">
        <f t="shared" si="95"/>
        <v>0</v>
      </c>
      <c r="AH246" s="38">
        <f t="shared" si="96"/>
        <v>0</v>
      </c>
      <c r="AI246" s="39">
        <f t="shared" si="109"/>
        <v>3.69</v>
      </c>
      <c r="AJ246" s="39">
        <f t="shared" ca="1" si="97"/>
        <v>62.4</v>
      </c>
      <c r="AK246" s="40">
        <f t="shared" ca="1" si="98"/>
        <v>0</v>
      </c>
      <c r="AL246" s="113">
        <f t="shared" si="85"/>
        <v>0</v>
      </c>
      <c r="AM246" s="39">
        <f t="shared" ca="1" si="99"/>
        <v>0</v>
      </c>
      <c r="AN246" s="148">
        <f t="shared" ca="1" si="100"/>
        <v>0</v>
      </c>
      <c r="AO246" s="41"/>
      <c r="AP246" s="41"/>
      <c r="AQ246" s="43"/>
      <c r="AR246" s="44">
        <f t="shared" si="86"/>
        <v>0</v>
      </c>
      <c r="AS246" s="45" t="str">
        <f t="shared" si="110"/>
        <v>NÃO MEDIDO</v>
      </c>
      <c r="AT246" s="46"/>
      <c r="AU246" s="47"/>
      <c r="AV246" s="48"/>
    </row>
    <row r="247" spans="1:48" s="2" customFormat="1" ht="30" customHeight="1" x14ac:dyDescent="0.2">
      <c r="A247" s="1" t="s">
        <v>522</v>
      </c>
      <c r="B247" s="1"/>
      <c r="C247" s="132">
        <v>200700</v>
      </c>
      <c r="D247" s="34" t="s">
        <v>490</v>
      </c>
      <c r="E247" s="35"/>
      <c r="F247" s="110"/>
      <c r="G247" s="110">
        <v>0</v>
      </c>
      <c r="H247" s="114"/>
      <c r="I247" s="110">
        <f t="shared" si="87"/>
        <v>0</v>
      </c>
      <c r="J247" s="36"/>
      <c r="K247" s="37">
        <f t="shared" si="88"/>
        <v>0</v>
      </c>
      <c r="L247" s="37"/>
      <c r="M247" s="37">
        <f t="shared" si="89"/>
        <v>0</v>
      </c>
      <c r="N247" s="38"/>
      <c r="O247" s="38">
        <f t="shared" si="107"/>
        <v>0</v>
      </c>
      <c r="P247" s="38">
        <f t="shared" si="108"/>
        <v>0</v>
      </c>
      <c r="Q247" s="38"/>
      <c r="R247" s="38">
        <f t="shared" si="101"/>
        <v>0</v>
      </c>
      <c r="S247" s="38">
        <f t="shared" si="102"/>
        <v>0</v>
      </c>
      <c r="T247" s="38"/>
      <c r="U247" s="38">
        <f t="shared" si="103"/>
        <v>0</v>
      </c>
      <c r="V247" s="38">
        <f t="shared" si="104"/>
        <v>0</v>
      </c>
      <c r="W247" s="38"/>
      <c r="X247" s="38">
        <f t="shared" si="90"/>
        <v>0</v>
      </c>
      <c r="Y247" s="38">
        <f t="shared" si="91"/>
        <v>0</v>
      </c>
      <c r="Z247" s="38"/>
      <c r="AA247" s="38">
        <f t="shared" si="105"/>
        <v>0</v>
      </c>
      <c r="AB247" s="38">
        <f t="shared" si="106"/>
        <v>0</v>
      </c>
      <c r="AC247" s="38"/>
      <c r="AD247" s="38">
        <f t="shared" si="92"/>
        <v>0</v>
      </c>
      <c r="AE247" s="38">
        <f t="shared" si="93"/>
        <v>0</v>
      </c>
      <c r="AF247" s="38">
        <f t="shared" si="94"/>
        <v>0</v>
      </c>
      <c r="AG247" s="38">
        <f t="shared" si="95"/>
        <v>0</v>
      </c>
      <c r="AH247" s="38">
        <f t="shared" si="96"/>
        <v>0</v>
      </c>
      <c r="AI247" s="39">
        <f t="shared" si="109"/>
        <v>0</v>
      </c>
      <c r="AJ247" s="39">
        <f t="shared" ca="1" si="97"/>
        <v>0</v>
      </c>
      <c r="AK247" s="40">
        <f t="shared" ca="1" si="98"/>
        <v>0</v>
      </c>
      <c r="AL247" s="113">
        <f t="shared" si="85"/>
        <v>0</v>
      </c>
      <c r="AM247" s="39">
        <f t="shared" ca="1" si="99"/>
        <v>0</v>
      </c>
      <c r="AN247" s="148">
        <f t="shared" ca="1" si="100"/>
        <v>0</v>
      </c>
      <c r="AO247" s="41"/>
      <c r="AP247" s="41"/>
      <c r="AQ247" s="43"/>
      <c r="AR247" s="44">
        <f t="shared" si="86"/>
        <v>301.18</v>
      </c>
      <c r="AS247" s="45" t="str">
        <f>IF(COUNTIF(AS248,"MEDIDO")&gt;0,"MEDIDO","NÃO MEDIDO")</f>
        <v>NÃO MEDIDO</v>
      </c>
      <c r="AT247" s="46"/>
      <c r="AU247" s="47"/>
      <c r="AV247" s="48"/>
    </row>
    <row r="248" spans="1:48" s="2" customFormat="1" ht="30" customHeight="1" x14ac:dyDescent="0.2">
      <c r="A248" s="2" t="s">
        <v>521</v>
      </c>
      <c r="C248" s="132" t="s">
        <v>491</v>
      </c>
      <c r="D248" s="34" t="s">
        <v>492</v>
      </c>
      <c r="E248" s="35" t="s">
        <v>115</v>
      </c>
      <c r="F248" s="110">
        <v>240</v>
      </c>
      <c r="G248" s="110">
        <v>61.18</v>
      </c>
      <c r="H248" s="114"/>
      <c r="I248" s="110">
        <f t="shared" si="87"/>
        <v>301.18</v>
      </c>
      <c r="J248" s="36">
        <v>8.43</v>
      </c>
      <c r="K248" s="37">
        <f t="shared" si="88"/>
        <v>2538.9499999999998</v>
      </c>
      <c r="L248" s="37"/>
      <c r="M248" s="37">
        <f t="shared" si="89"/>
        <v>0</v>
      </c>
      <c r="N248" s="38"/>
      <c r="O248" s="38">
        <f t="shared" si="107"/>
        <v>0</v>
      </c>
      <c r="P248" s="38">
        <f t="shared" si="108"/>
        <v>0</v>
      </c>
      <c r="Q248" s="38"/>
      <c r="R248" s="38">
        <f t="shared" si="101"/>
        <v>0</v>
      </c>
      <c r="S248" s="38">
        <f t="shared" si="102"/>
        <v>0</v>
      </c>
      <c r="T248" s="38"/>
      <c r="U248" s="38">
        <f t="shared" si="103"/>
        <v>0</v>
      </c>
      <c r="V248" s="38">
        <f t="shared" si="104"/>
        <v>0</v>
      </c>
      <c r="W248" s="38"/>
      <c r="X248" s="38">
        <f t="shared" si="90"/>
        <v>0</v>
      </c>
      <c r="Y248" s="38">
        <f t="shared" si="91"/>
        <v>0</v>
      </c>
      <c r="Z248" s="38"/>
      <c r="AA248" s="38">
        <f t="shared" si="105"/>
        <v>0</v>
      </c>
      <c r="AB248" s="38">
        <f t="shared" si="106"/>
        <v>0</v>
      </c>
      <c r="AC248" s="38">
        <v>301.18</v>
      </c>
      <c r="AD248" s="38">
        <f t="shared" si="92"/>
        <v>2538.9499999999998</v>
      </c>
      <c r="AE248" s="38">
        <f t="shared" si="93"/>
        <v>0</v>
      </c>
      <c r="AF248" s="38">
        <f t="shared" si="94"/>
        <v>0</v>
      </c>
      <c r="AG248" s="38">
        <f t="shared" si="95"/>
        <v>0</v>
      </c>
      <c r="AH248" s="38">
        <f t="shared" si="96"/>
        <v>0</v>
      </c>
      <c r="AI248" s="39">
        <f t="shared" si="109"/>
        <v>301.18</v>
      </c>
      <c r="AJ248" s="39">
        <f t="shared" ca="1" si="97"/>
        <v>2538.9499999999998</v>
      </c>
      <c r="AK248" s="40">
        <f t="shared" ca="1" si="98"/>
        <v>0</v>
      </c>
      <c r="AL248" s="113">
        <f t="shared" si="85"/>
        <v>0</v>
      </c>
      <c r="AM248" s="39">
        <f t="shared" ca="1" si="99"/>
        <v>0</v>
      </c>
      <c r="AN248" s="148">
        <f t="shared" ca="1" si="100"/>
        <v>0</v>
      </c>
      <c r="AO248" s="41"/>
      <c r="AP248" s="41"/>
      <c r="AQ248" s="43"/>
      <c r="AR248" s="44">
        <f t="shared" si="86"/>
        <v>0</v>
      </c>
      <c r="AS248" s="45" t="str">
        <f t="shared" si="110"/>
        <v>NÃO MEDIDO</v>
      </c>
      <c r="AT248" s="46"/>
      <c r="AU248" s="47"/>
      <c r="AV248" s="48"/>
    </row>
    <row r="249" spans="1:48" s="2" customFormat="1" ht="30" customHeight="1" x14ac:dyDescent="0.2">
      <c r="A249" s="1" t="s">
        <v>522</v>
      </c>
      <c r="B249" s="1"/>
      <c r="C249" s="132">
        <v>23</v>
      </c>
      <c r="D249" s="34" t="s">
        <v>493</v>
      </c>
      <c r="E249" s="35"/>
      <c r="F249" s="110"/>
      <c r="G249" s="110">
        <v>0</v>
      </c>
      <c r="H249" s="114"/>
      <c r="I249" s="110">
        <f t="shared" si="87"/>
        <v>0</v>
      </c>
      <c r="J249" s="36"/>
      <c r="K249" s="37">
        <f t="shared" si="88"/>
        <v>0</v>
      </c>
      <c r="L249" s="37"/>
      <c r="M249" s="37">
        <f t="shared" si="89"/>
        <v>0</v>
      </c>
      <c r="N249" s="38"/>
      <c r="O249" s="38">
        <f t="shared" si="107"/>
        <v>0</v>
      </c>
      <c r="P249" s="38">
        <f t="shared" si="108"/>
        <v>0</v>
      </c>
      <c r="Q249" s="38"/>
      <c r="R249" s="38">
        <f t="shared" si="101"/>
        <v>0</v>
      </c>
      <c r="S249" s="38">
        <f t="shared" si="102"/>
        <v>0</v>
      </c>
      <c r="T249" s="38"/>
      <c r="U249" s="38">
        <f t="shared" si="103"/>
        <v>0</v>
      </c>
      <c r="V249" s="38">
        <f t="shared" si="104"/>
        <v>0</v>
      </c>
      <c r="W249" s="38"/>
      <c r="X249" s="38">
        <f t="shared" si="90"/>
        <v>0</v>
      </c>
      <c r="Y249" s="38">
        <f t="shared" si="91"/>
        <v>0</v>
      </c>
      <c r="Z249" s="38"/>
      <c r="AA249" s="38">
        <f t="shared" si="105"/>
        <v>0</v>
      </c>
      <c r="AB249" s="38">
        <f t="shared" si="106"/>
        <v>0</v>
      </c>
      <c r="AC249" s="38"/>
      <c r="AD249" s="38">
        <f t="shared" si="92"/>
        <v>0</v>
      </c>
      <c r="AE249" s="38">
        <f t="shared" si="93"/>
        <v>0</v>
      </c>
      <c r="AF249" s="38">
        <f t="shared" si="94"/>
        <v>0</v>
      </c>
      <c r="AG249" s="38">
        <f t="shared" si="95"/>
        <v>0</v>
      </c>
      <c r="AH249" s="38">
        <f t="shared" si="96"/>
        <v>0</v>
      </c>
      <c r="AI249" s="39">
        <f t="shared" si="109"/>
        <v>0</v>
      </c>
      <c r="AJ249" s="39">
        <f t="shared" ca="1" si="97"/>
        <v>0</v>
      </c>
      <c r="AK249" s="40">
        <f t="shared" ca="1" si="98"/>
        <v>0</v>
      </c>
      <c r="AL249" s="113">
        <f t="shared" si="85"/>
        <v>0</v>
      </c>
      <c r="AM249" s="39">
        <f t="shared" ca="1" si="99"/>
        <v>0</v>
      </c>
      <c r="AN249" s="148">
        <f t="shared" ca="1" si="100"/>
        <v>0</v>
      </c>
      <c r="AO249" s="41"/>
      <c r="AP249" s="41"/>
      <c r="AQ249" s="43"/>
      <c r="AR249" s="44">
        <f t="shared" si="86"/>
        <v>0</v>
      </c>
      <c r="AS249" s="45" t="str">
        <f>IF(COUNTIF(AS250:AS262,"MEDIDO")&gt;0,"MEDIDO","NÃO MEDIDO")</f>
        <v>MEDIDO</v>
      </c>
      <c r="AT249" s="46"/>
      <c r="AU249" s="47"/>
      <c r="AV249" s="48"/>
    </row>
    <row r="250" spans="1:48" s="2" customFormat="1" ht="30" customHeight="1" x14ac:dyDescent="0.2">
      <c r="A250" s="1" t="s">
        <v>522</v>
      </c>
      <c r="B250" s="1"/>
      <c r="C250" s="132">
        <v>230100</v>
      </c>
      <c r="D250" s="34" t="s">
        <v>494</v>
      </c>
      <c r="E250" s="35"/>
      <c r="F250" s="110"/>
      <c r="G250" s="110">
        <v>0</v>
      </c>
      <c r="H250" s="114"/>
      <c r="I250" s="110">
        <f t="shared" si="87"/>
        <v>0</v>
      </c>
      <c r="J250" s="36"/>
      <c r="K250" s="37">
        <f t="shared" si="88"/>
        <v>0</v>
      </c>
      <c r="L250" s="37"/>
      <c r="M250" s="37">
        <f t="shared" si="89"/>
        <v>0</v>
      </c>
      <c r="N250" s="38"/>
      <c r="O250" s="38">
        <f t="shared" si="107"/>
        <v>0</v>
      </c>
      <c r="P250" s="38">
        <f t="shared" si="108"/>
        <v>0</v>
      </c>
      <c r="Q250" s="38"/>
      <c r="R250" s="38">
        <f t="shared" si="101"/>
        <v>0</v>
      </c>
      <c r="S250" s="38">
        <f t="shared" si="102"/>
        <v>0</v>
      </c>
      <c r="T250" s="38"/>
      <c r="U250" s="38">
        <f t="shared" si="103"/>
        <v>0</v>
      </c>
      <c r="V250" s="38">
        <f t="shared" si="104"/>
        <v>0</v>
      </c>
      <c r="W250" s="38"/>
      <c r="X250" s="38">
        <f t="shared" si="90"/>
        <v>0</v>
      </c>
      <c r="Y250" s="38">
        <f t="shared" si="91"/>
        <v>0</v>
      </c>
      <c r="Z250" s="38"/>
      <c r="AA250" s="38">
        <f t="shared" si="105"/>
        <v>0</v>
      </c>
      <c r="AB250" s="38">
        <f t="shared" si="106"/>
        <v>0</v>
      </c>
      <c r="AC250" s="38"/>
      <c r="AD250" s="38">
        <f t="shared" si="92"/>
        <v>0</v>
      </c>
      <c r="AE250" s="38">
        <f t="shared" si="93"/>
        <v>0</v>
      </c>
      <c r="AF250" s="38">
        <f t="shared" si="94"/>
        <v>0</v>
      </c>
      <c r="AG250" s="38">
        <f t="shared" si="95"/>
        <v>0</v>
      </c>
      <c r="AH250" s="38">
        <f t="shared" si="96"/>
        <v>0</v>
      </c>
      <c r="AI250" s="39">
        <f t="shared" si="109"/>
        <v>0</v>
      </c>
      <c r="AJ250" s="39">
        <f t="shared" ca="1" si="97"/>
        <v>0</v>
      </c>
      <c r="AK250" s="40">
        <f t="shared" ca="1" si="98"/>
        <v>0</v>
      </c>
      <c r="AL250" s="113">
        <f t="shared" si="85"/>
        <v>0</v>
      </c>
      <c r="AM250" s="39">
        <f t="shared" ca="1" si="99"/>
        <v>0</v>
      </c>
      <c r="AN250" s="148">
        <f t="shared" ca="1" si="100"/>
        <v>0</v>
      </c>
      <c r="AO250" s="41"/>
      <c r="AP250" s="41"/>
      <c r="AQ250" s="43"/>
      <c r="AR250" s="44">
        <f t="shared" si="86"/>
        <v>19.670000000000002</v>
      </c>
      <c r="AS250" s="45" t="str">
        <f>IF(COUNTIF(AS251:AS255,"MEDIDO")&gt;0,"MEDIDO","NÃO MEDIDO")</f>
        <v>MEDIDO</v>
      </c>
      <c r="AT250" s="46"/>
      <c r="AU250" s="47"/>
      <c r="AV250" s="48"/>
    </row>
    <row r="251" spans="1:48" s="2" customFormat="1" ht="30" customHeight="1" x14ac:dyDescent="0.2">
      <c r="A251" s="2" t="s">
        <v>521</v>
      </c>
      <c r="C251" s="132" t="s">
        <v>495</v>
      </c>
      <c r="D251" s="34" t="s">
        <v>496</v>
      </c>
      <c r="E251" s="35" t="s">
        <v>89</v>
      </c>
      <c r="F251" s="110">
        <v>4.55</v>
      </c>
      <c r="G251" s="110">
        <v>43.4</v>
      </c>
      <c r="H251" s="114"/>
      <c r="I251" s="110">
        <f t="shared" si="87"/>
        <v>47.95</v>
      </c>
      <c r="J251" s="36">
        <v>221.91</v>
      </c>
      <c r="K251" s="37">
        <f t="shared" si="88"/>
        <v>10640.58</v>
      </c>
      <c r="L251" s="37"/>
      <c r="M251" s="37">
        <f t="shared" si="89"/>
        <v>0</v>
      </c>
      <c r="N251" s="38"/>
      <c r="O251" s="38">
        <f t="shared" si="107"/>
        <v>0</v>
      </c>
      <c r="P251" s="38">
        <f t="shared" si="108"/>
        <v>0</v>
      </c>
      <c r="Q251" s="38"/>
      <c r="R251" s="38">
        <f t="shared" si="101"/>
        <v>0</v>
      </c>
      <c r="S251" s="38">
        <f t="shared" si="102"/>
        <v>0</v>
      </c>
      <c r="T251" s="38"/>
      <c r="U251" s="38">
        <f t="shared" si="103"/>
        <v>0</v>
      </c>
      <c r="V251" s="38">
        <f t="shared" si="104"/>
        <v>0</v>
      </c>
      <c r="W251" s="38"/>
      <c r="X251" s="38">
        <f t="shared" si="90"/>
        <v>0</v>
      </c>
      <c r="Y251" s="38">
        <f t="shared" si="91"/>
        <v>0</v>
      </c>
      <c r="Z251" s="38">
        <v>4.55</v>
      </c>
      <c r="AA251" s="38">
        <f t="shared" si="105"/>
        <v>1009.69</v>
      </c>
      <c r="AB251" s="38">
        <f t="shared" si="106"/>
        <v>0</v>
      </c>
      <c r="AC251" s="38">
        <v>19.670000000000002</v>
      </c>
      <c r="AD251" s="38">
        <f t="shared" si="92"/>
        <v>4364.97</v>
      </c>
      <c r="AE251" s="38">
        <f t="shared" si="93"/>
        <v>0</v>
      </c>
      <c r="AF251" s="38">
        <f t="shared" si="94"/>
        <v>0</v>
      </c>
      <c r="AG251" s="38">
        <f t="shared" si="95"/>
        <v>0</v>
      </c>
      <c r="AH251" s="38">
        <f t="shared" si="96"/>
        <v>0</v>
      </c>
      <c r="AI251" s="39">
        <f t="shared" si="109"/>
        <v>24.22</v>
      </c>
      <c r="AJ251" s="39">
        <f t="shared" ca="1" si="97"/>
        <v>5374.66</v>
      </c>
      <c r="AK251" s="40">
        <f t="shared" ca="1" si="98"/>
        <v>0</v>
      </c>
      <c r="AL251" s="113">
        <f t="shared" si="85"/>
        <v>23.73</v>
      </c>
      <c r="AM251" s="39">
        <f t="shared" ca="1" si="99"/>
        <v>5265.92</v>
      </c>
      <c r="AN251" s="148">
        <f t="shared" ca="1" si="100"/>
        <v>0</v>
      </c>
      <c r="AO251" s="41"/>
      <c r="AP251" s="41"/>
      <c r="AQ251" s="43"/>
      <c r="AR251" s="44">
        <f t="shared" si="86"/>
        <v>0</v>
      </c>
      <c r="AS251" s="45" t="str">
        <f t="shared" si="110"/>
        <v>NÃO MEDIDO</v>
      </c>
      <c r="AT251" s="46"/>
      <c r="AU251" s="47"/>
      <c r="AV251" s="48"/>
    </row>
    <row r="252" spans="1:48" s="2" customFormat="1" ht="30" customHeight="1" x14ac:dyDescent="0.2">
      <c r="A252" s="2" t="s">
        <v>521</v>
      </c>
      <c r="C252" s="132" t="s">
        <v>497</v>
      </c>
      <c r="D252" s="34" t="s">
        <v>498</v>
      </c>
      <c r="E252" s="35" t="s">
        <v>94</v>
      </c>
      <c r="F252" s="110">
        <v>367</v>
      </c>
      <c r="G252" s="110">
        <v>12</v>
      </c>
      <c r="H252" s="114"/>
      <c r="I252" s="110">
        <f t="shared" si="87"/>
        <v>379</v>
      </c>
      <c r="J252" s="36">
        <v>81.7</v>
      </c>
      <c r="K252" s="37">
        <f t="shared" si="88"/>
        <v>30964.3</v>
      </c>
      <c r="L252" s="37"/>
      <c r="M252" s="37">
        <f t="shared" si="89"/>
        <v>0</v>
      </c>
      <c r="N252" s="38"/>
      <c r="O252" s="38">
        <f t="shared" si="107"/>
        <v>0</v>
      </c>
      <c r="P252" s="38">
        <f t="shared" si="108"/>
        <v>0</v>
      </c>
      <c r="Q252" s="38"/>
      <c r="R252" s="38">
        <f t="shared" si="101"/>
        <v>0</v>
      </c>
      <c r="S252" s="38">
        <f t="shared" si="102"/>
        <v>0</v>
      </c>
      <c r="T252" s="38"/>
      <c r="U252" s="38">
        <f t="shared" si="103"/>
        <v>0</v>
      </c>
      <c r="V252" s="38">
        <f t="shared" si="104"/>
        <v>0</v>
      </c>
      <c r="W252" s="38"/>
      <c r="X252" s="38">
        <f t="shared" si="90"/>
        <v>0</v>
      </c>
      <c r="Y252" s="38">
        <f t="shared" si="91"/>
        <v>0</v>
      </c>
      <c r="Z252" s="38">
        <v>358.52</v>
      </c>
      <c r="AA252" s="38">
        <f t="shared" si="105"/>
        <v>29291.08</v>
      </c>
      <c r="AB252" s="38">
        <f t="shared" si="106"/>
        <v>0</v>
      </c>
      <c r="AC252" s="38"/>
      <c r="AD252" s="38">
        <f t="shared" si="92"/>
        <v>0</v>
      </c>
      <c r="AE252" s="38">
        <f t="shared" si="93"/>
        <v>0</v>
      </c>
      <c r="AF252" s="38">
        <f t="shared" si="94"/>
        <v>0</v>
      </c>
      <c r="AG252" s="38">
        <f t="shared" si="95"/>
        <v>0</v>
      </c>
      <c r="AH252" s="38">
        <f t="shared" si="96"/>
        <v>0</v>
      </c>
      <c r="AI252" s="39">
        <f t="shared" si="109"/>
        <v>358.52</v>
      </c>
      <c r="AJ252" s="39">
        <f t="shared" ca="1" si="97"/>
        <v>29291.08</v>
      </c>
      <c r="AK252" s="40">
        <f t="shared" ca="1" si="98"/>
        <v>0</v>
      </c>
      <c r="AL252" s="113">
        <f t="shared" si="85"/>
        <v>20.48</v>
      </c>
      <c r="AM252" s="39">
        <f t="shared" ca="1" si="99"/>
        <v>1673.22</v>
      </c>
      <c r="AN252" s="148">
        <f t="shared" ca="1" si="100"/>
        <v>0</v>
      </c>
      <c r="AO252" s="41"/>
      <c r="AP252" s="41"/>
      <c r="AQ252" s="43"/>
      <c r="AR252" s="44">
        <f t="shared" si="86"/>
        <v>133</v>
      </c>
      <c r="AS252" s="45" t="str">
        <f t="shared" si="110"/>
        <v>MEDIDO</v>
      </c>
      <c r="AT252" s="46"/>
      <c r="AU252" s="47"/>
      <c r="AV252" s="48"/>
    </row>
    <row r="253" spans="1:48" s="2" customFormat="1" ht="30" customHeight="1" x14ac:dyDescent="0.2">
      <c r="A253" s="2" t="s">
        <v>521</v>
      </c>
      <c r="C253" s="132" t="s">
        <v>499</v>
      </c>
      <c r="D253" s="34" t="s">
        <v>500</v>
      </c>
      <c r="E253" s="35" t="s">
        <v>94</v>
      </c>
      <c r="F253" s="110">
        <v>7</v>
      </c>
      <c r="G253" s="110">
        <v>126</v>
      </c>
      <c r="H253" s="114"/>
      <c r="I253" s="110">
        <f t="shared" si="87"/>
        <v>133</v>
      </c>
      <c r="J253" s="36">
        <v>36.22</v>
      </c>
      <c r="K253" s="37">
        <f t="shared" si="88"/>
        <v>4817.26</v>
      </c>
      <c r="L253" s="37"/>
      <c r="M253" s="37">
        <f t="shared" si="89"/>
        <v>0</v>
      </c>
      <c r="N253" s="38"/>
      <c r="O253" s="38">
        <f t="shared" si="107"/>
        <v>0</v>
      </c>
      <c r="P253" s="38">
        <f t="shared" si="108"/>
        <v>0</v>
      </c>
      <c r="Q253" s="38"/>
      <c r="R253" s="38">
        <f t="shared" si="101"/>
        <v>0</v>
      </c>
      <c r="S253" s="38">
        <f t="shared" si="102"/>
        <v>0</v>
      </c>
      <c r="T253" s="38"/>
      <c r="U253" s="38">
        <f t="shared" si="103"/>
        <v>0</v>
      </c>
      <c r="V253" s="38">
        <f t="shared" si="104"/>
        <v>0</v>
      </c>
      <c r="W253" s="38"/>
      <c r="X253" s="38">
        <f t="shared" si="90"/>
        <v>0</v>
      </c>
      <c r="Y253" s="38">
        <f t="shared" si="91"/>
        <v>0</v>
      </c>
      <c r="Z253" s="38"/>
      <c r="AA253" s="38">
        <f t="shared" si="105"/>
        <v>0</v>
      </c>
      <c r="AB253" s="38">
        <f t="shared" si="106"/>
        <v>0</v>
      </c>
      <c r="AC253" s="38">
        <v>133</v>
      </c>
      <c r="AD253" s="38">
        <f t="shared" si="92"/>
        <v>4817.26</v>
      </c>
      <c r="AE253" s="38">
        <f t="shared" si="93"/>
        <v>0</v>
      </c>
      <c r="AF253" s="38">
        <f t="shared" si="94"/>
        <v>0</v>
      </c>
      <c r="AG253" s="38">
        <f t="shared" si="95"/>
        <v>0</v>
      </c>
      <c r="AH253" s="38">
        <f t="shared" si="96"/>
        <v>0</v>
      </c>
      <c r="AI253" s="39">
        <f t="shared" si="109"/>
        <v>133</v>
      </c>
      <c r="AJ253" s="39">
        <f t="shared" ca="1" si="97"/>
        <v>4817.26</v>
      </c>
      <c r="AK253" s="40">
        <f t="shared" ca="1" si="98"/>
        <v>0</v>
      </c>
      <c r="AL253" s="113">
        <f t="shared" si="85"/>
        <v>0</v>
      </c>
      <c r="AM253" s="39">
        <f t="shared" ca="1" si="99"/>
        <v>0</v>
      </c>
      <c r="AN253" s="148">
        <f t="shared" ca="1" si="100"/>
        <v>0</v>
      </c>
      <c r="AO253" s="41"/>
      <c r="AP253" s="41"/>
      <c r="AQ253" s="43"/>
      <c r="AR253" s="44">
        <f t="shared" si="86"/>
        <v>0</v>
      </c>
      <c r="AS253" s="45" t="str">
        <f t="shared" si="110"/>
        <v>NÃO MEDIDO</v>
      </c>
      <c r="AT253" s="46"/>
      <c r="AU253" s="47"/>
      <c r="AV253" s="48"/>
    </row>
    <row r="254" spans="1:48" s="2" customFormat="1" ht="48" customHeight="1" x14ac:dyDescent="0.2">
      <c r="A254" s="2" t="s">
        <v>521</v>
      </c>
      <c r="C254" s="132" t="s">
        <v>501</v>
      </c>
      <c r="D254" s="34" t="s">
        <v>502</v>
      </c>
      <c r="E254" s="35" t="s">
        <v>115</v>
      </c>
      <c r="F254" s="110">
        <v>9</v>
      </c>
      <c r="G254" s="110">
        <v>0</v>
      </c>
      <c r="H254" s="114"/>
      <c r="I254" s="110">
        <f t="shared" si="87"/>
        <v>9</v>
      </c>
      <c r="J254" s="36">
        <v>32.979999999999997</v>
      </c>
      <c r="K254" s="37">
        <f t="shared" si="88"/>
        <v>296.82</v>
      </c>
      <c r="L254" s="37"/>
      <c r="M254" s="37">
        <f t="shared" si="89"/>
        <v>0</v>
      </c>
      <c r="N254" s="38"/>
      <c r="O254" s="38">
        <f t="shared" si="107"/>
        <v>0</v>
      </c>
      <c r="P254" s="38">
        <f t="shared" si="108"/>
        <v>0</v>
      </c>
      <c r="Q254" s="38"/>
      <c r="R254" s="38">
        <f t="shared" si="101"/>
        <v>0</v>
      </c>
      <c r="S254" s="38">
        <f t="shared" si="102"/>
        <v>0</v>
      </c>
      <c r="T254" s="38"/>
      <c r="U254" s="38">
        <f t="shared" si="103"/>
        <v>0</v>
      </c>
      <c r="V254" s="38">
        <f t="shared" si="104"/>
        <v>0</v>
      </c>
      <c r="W254" s="38"/>
      <c r="X254" s="38">
        <f t="shared" si="90"/>
        <v>0</v>
      </c>
      <c r="Y254" s="38">
        <f t="shared" si="91"/>
        <v>0</v>
      </c>
      <c r="Z254" s="38">
        <v>4.1500000000000004</v>
      </c>
      <c r="AA254" s="38">
        <f t="shared" si="105"/>
        <v>136.87</v>
      </c>
      <c r="AB254" s="38">
        <f t="shared" si="106"/>
        <v>0</v>
      </c>
      <c r="AC254" s="38"/>
      <c r="AD254" s="38">
        <f t="shared" si="92"/>
        <v>0</v>
      </c>
      <c r="AE254" s="38">
        <f t="shared" si="93"/>
        <v>0</v>
      </c>
      <c r="AF254" s="38">
        <f t="shared" si="94"/>
        <v>0</v>
      </c>
      <c r="AG254" s="38">
        <f t="shared" si="95"/>
        <v>0</v>
      </c>
      <c r="AH254" s="38">
        <f t="shared" si="96"/>
        <v>0</v>
      </c>
      <c r="AI254" s="39">
        <f t="shared" si="109"/>
        <v>4.1500000000000004</v>
      </c>
      <c r="AJ254" s="39">
        <f t="shared" ca="1" si="97"/>
        <v>136.87</v>
      </c>
      <c r="AK254" s="40">
        <f t="shared" ca="1" si="98"/>
        <v>0</v>
      </c>
      <c r="AL254" s="113">
        <f t="shared" si="85"/>
        <v>4.8499999999999996</v>
      </c>
      <c r="AM254" s="39">
        <f t="shared" ca="1" si="99"/>
        <v>159.94999999999999</v>
      </c>
      <c r="AN254" s="148">
        <f t="shared" ca="1" si="100"/>
        <v>0</v>
      </c>
      <c r="AO254" s="41"/>
      <c r="AP254" s="41"/>
      <c r="AQ254" s="43"/>
      <c r="AR254" s="44">
        <f t="shared" si="86"/>
        <v>0</v>
      </c>
      <c r="AS254" s="45" t="str">
        <f t="shared" si="110"/>
        <v>NÃO MEDIDO</v>
      </c>
      <c r="AT254" s="46"/>
      <c r="AU254" s="47"/>
      <c r="AV254" s="48"/>
    </row>
    <row r="255" spans="1:48" s="2" customFormat="1" ht="30" customHeight="1" x14ac:dyDescent="0.2">
      <c r="A255" s="2" t="s">
        <v>521</v>
      </c>
      <c r="C255" s="132" t="s">
        <v>503</v>
      </c>
      <c r="D255" s="34" t="s">
        <v>504</v>
      </c>
      <c r="E255" s="35" t="s">
        <v>94</v>
      </c>
      <c r="F255" s="110">
        <v>85.15</v>
      </c>
      <c r="G255" s="110">
        <v>0</v>
      </c>
      <c r="H255" s="114"/>
      <c r="I255" s="110">
        <f t="shared" si="87"/>
        <v>85.15</v>
      </c>
      <c r="J255" s="36">
        <v>13.49</v>
      </c>
      <c r="K255" s="37">
        <f t="shared" si="88"/>
        <v>1148.67</v>
      </c>
      <c r="L255" s="37"/>
      <c r="M255" s="37">
        <f t="shared" si="89"/>
        <v>0</v>
      </c>
      <c r="N255" s="38"/>
      <c r="O255" s="38">
        <f t="shared" si="107"/>
        <v>0</v>
      </c>
      <c r="P255" s="38">
        <f t="shared" si="108"/>
        <v>0</v>
      </c>
      <c r="Q255" s="38"/>
      <c r="R255" s="38">
        <f t="shared" si="101"/>
        <v>0</v>
      </c>
      <c r="S255" s="38">
        <f t="shared" si="102"/>
        <v>0</v>
      </c>
      <c r="T255" s="38"/>
      <c r="U255" s="38">
        <f t="shared" si="103"/>
        <v>0</v>
      </c>
      <c r="V255" s="38">
        <f t="shared" si="104"/>
        <v>0</v>
      </c>
      <c r="W255" s="38"/>
      <c r="X255" s="38">
        <f t="shared" si="90"/>
        <v>0</v>
      </c>
      <c r="Y255" s="38">
        <f t="shared" si="91"/>
        <v>0</v>
      </c>
      <c r="Z255" s="38"/>
      <c r="AA255" s="38">
        <f t="shared" si="105"/>
        <v>0</v>
      </c>
      <c r="AB255" s="38">
        <f t="shared" si="106"/>
        <v>0</v>
      </c>
      <c r="AC255" s="38"/>
      <c r="AD255" s="38">
        <f t="shared" si="92"/>
        <v>0</v>
      </c>
      <c r="AE255" s="38">
        <f t="shared" si="93"/>
        <v>0</v>
      </c>
      <c r="AF255" s="38">
        <f t="shared" si="94"/>
        <v>0</v>
      </c>
      <c r="AG255" s="38">
        <f t="shared" si="95"/>
        <v>0</v>
      </c>
      <c r="AH255" s="38">
        <f t="shared" si="96"/>
        <v>0</v>
      </c>
      <c r="AI255" s="39">
        <f t="shared" si="109"/>
        <v>0</v>
      </c>
      <c r="AJ255" s="39">
        <f t="shared" ca="1" si="97"/>
        <v>0</v>
      </c>
      <c r="AK255" s="40">
        <f t="shared" ca="1" si="98"/>
        <v>0</v>
      </c>
      <c r="AL255" s="113">
        <f t="shared" si="85"/>
        <v>85.15</v>
      </c>
      <c r="AM255" s="39">
        <f t="shared" ca="1" si="99"/>
        <v>1148.67</v>
      </c>
      <c r="AN255" s="148">
        <f t="shared" ca="1" si="100"/>
        <v>0</v>
      </c>
      <c r="AO255" s="41"/>
      <c r="AP255" s="41"/>
      <c r="AQ255" s="43"/>
      <c r="AR255" s="44">
        <f t="shared" si="86"/>
        <v>0</v>
      </c>
      <c r="AS255" s="45" t="str">
        <f t="shared" si="110"/>
        <v>NÃO MEDIDO</v>
      </c>
      <c r="AT255" s="46"/>
      <c r="AU255" s="47"/>
      <c r="AV255" s="48"/>
    </row>
    <row r="256" spans="1:48" s="2" customFormat="1" ht="30" customHeight="1" x14ac:dyDescent="0.2">
      <c r="A256" s="1" t="s">
        <v>522</v>
      </c>
      <c r="B256" s="1"/>
      <c r="C256" s="132">
        <v>230200</v>
      </c>
      <c r="D256" s="34" t="s">
        <v>505</v>
      </c>
      <c r="E256" s="35"/>
      <c r="F256" s="110"/>
      <c r="G256" s="110">
        <v>0</v>
      </c>
      <c r="H256" s="114"/>
      <c r="I256" s="110">
        <f t="shared" si="87"/>
        <v>0</v>
      </c>
      <c r="J256" s="36"/>
      <c r="K256" s="37">
        <f t="shared" si="88"/>
        <v>0</v>
      </c>
      <c r="L256" s="37"/>
      <c r="M256" s="37">
        <f t="shared" si="89"/>
        <v>0</v>
      </c>
      <c r="N256" s="38"/>
      <c r="O256" s="38">
        <f t="shared" si="107"/>
        <v>0</v>
      </c>
      <c r="P256" s="38">
        <f t="shared" si="108"/>
        <v>0</v>
      </c>
      <c r="Q256" s="38"/>
      <c r="R256" s="38">
        <f t="shared" si="101"/>
        <v>0</v>
      </c>
      <c r="S256" s="38">
        <f t="shared" si="102"/>
        <v>0</v>
      </c>
      <c r="T256" s="38"/>
      <c r="U256" s="38">
        <f t="shared" si="103"/>
        <v>0</v>
      </c>
      <c r="V256" s="38">
        <f t="shared" si="104"/>
        <v>0</v>
      </c>
      <c r="W256" s="38"/>
      <c r="X256" s="38">
        <f t="shared" si="90"/>
        <v>0</v>
      </c>
      <c r="Y256" s="38">
        <f t="shared" si="91"/>
        <v>0</v>
      </c>
      <c r="Z256" s="38"/>
      <c r="AA256" s="38">
        <f t="shared" si="105"/>
        <v>0</v>
      </c>
      <c r="AB256" s="38">
        <f t="shared" si="106"/>
        <v>0</v>
      </c>
      <c r="AC256" s="38"/>
      <c r="AD256" s="38">
        <f t="shared" si="92"/>
        <v>0</v>
      </c>
      <c r="AE256" s="38">
        <f t="shared" si="93"/>
        <v>0</v>
      </c>
      <c r="AF256" s="38">
        <f t="shared" si="94"/>
        <v>0</v>
      </c>
      <c r="AG256" s="38">
        <f t="shared" si="95"/>
        <v>0</v>
      </c>
      <c r="AH256" s="38">
        <f t="shared" si="96"/>
        <v>0</v>
      </c>
      <c r="AI256" s="39">
        <f t="shared" si="109"/>
        <v>0</v>
      </c>
      <c r="AJ256" s="39">
        <f t="shared" ca="1" si="97"/>
        <v>0</v>
      </c>
      <c r="AK256" s="40">
        <f t="shared" ca="1" si="98"/>
        <v>0</v>
      </c>
      <c r="AL256" s="113">
        <f t="shared" si="85"/>
        <v>0</v>
      </c>
      <c r="AM256" s="39">
        <f t="shared" ca="1" si="99"/>
        <v>0</v>
      </c>
      <c r="AN256" s="148">
        <f t="shared" ca="1" si="100"/>
        <v>0</v>
      </c>
      <c r="AO256" s="41"/>
      <c r="AP256" s="41"/>
      <c r="AQ256" s="43"/>
      <c r="AR256" s="44">
        <f t="shared" si="86"/>
        <v>15</v>
      </c>
      <c r="AS256" s="45" t="str">
        <f>IF(COUNTIF(AS257:AS260,"MEDIDO")&gt;0,"MEDIDO","NÃO MEDIDO")</f>
        <v>MEDIDO</v>
      </c>
      <c r="AT256" s="46"/>
      <c r="AU256" s="47"/>
      <c r="AV256" s="48"/>
    </row>
    <row r="257" spans="1:48" s="2" customFormat="1" ht="30" customHeight="1" x14ac:dyDescent="0.2">
      <c r="A257" s="2" t="s">
        <v>521</v>
      </c>
      <c r="C257" s="132" t="s">
        <v>506</v>
      </c>
      <c r="D257" s="34" t="s">
        <v>507</v>
      </c>
      <c r="E257" s="35" t="s">
        <v>94</v>
      </c>
      <c r="F257" s="110">
        <v>15</v>
      </c>
      <c r="G257" s="110">
        <v>0</v>
      </c>
      <c r="H257" s="114"/>
      <c r="I257" s="110">
        <f t="shared" si="87"/>
        <v>15</v>
      </c>
      <c r="J257" s="36">
        <v>18.18</v>
      </c>
      <c r="K257" s="37">
        <f t="shared" si="88"/>
        <v>272.7</v>
      </c>
      <c r="L257" s="37"/>
      <c r="M257" s="37">
        <f t="shared" si="89"/>
        <v>0</v>
      </c>
      <c r="N257" s="38"/>
      <c r="O257" s="38">
        <f t="shared" si="107"/>
        <v>0</v>
      </c>
      <c r="P257" s="38">
        <f t="shared" si="108"/>
        <v>0</v>
      </c>
      <c r="Q257" s="38"/>
      <c r="R257" s="38">
        <f t="shared" si="101"/>
        <v>0</v>
      </c>
      <c r="S257" s="38">
        <f t="shared" si="102"/>
        <v>0</v>
      </c>
      <c r="T257" s="38"/>
      <c r="U257" s="38">
        <f t="shared" si="103"/>
        <v>0</v>
      </c>
      <c r="V257" s="38">
        <f t="shared" si="104"/>
        <v>0</v>
      </c>
      <c r="W257" s="38"/>
      <c r="X257" s="38">
        <f t="shared" si="90"/>
        <v>0</v>
      </c>
      <c r="Y257" s="38">
        <f t="shared" si="91"/>
        <v>0</v>
      </c>
      <c r="Z257" s="38"/>
      <c r="AA257" s="38">
        <f t="shared" si="105"/>
        <v>0</v>
      </c>
      <c r="AB257" s="38">
        <f t="shared" si="106"/>
        <v>0</v>
      </c>
      <c r="AC257" s="38">
        <v>15</v>
      </c>
      <c r="AD257" s="38">
        <f t="shared" si="92"/>
        <v>272.7</v>
      </c>
      <c r="AE257" s="38">
        <f t="shared" si="93"/>
        <v>0</v>
      </c>
      <c r="AF257" s="38">
        <f t="shared" si="94"/>
        <v>0</v>
      </c>
      <c r="AG257" s="38">
        <f t="shared" si="95"/>
        <v>0</v>
      </c>
      <c r="AH257" s="38">
        <f t="shared" si="96"/>
        <v>0</v>
      </c>
      <c r="AI257" s="39">
        <f t="shared" si="109"/>
        <v>15</v>
      </c>
      <c r="AJ257" s="39">
        <f t="shared" ca="1" si="97"/>
        <v>272.7</v>
      </c>
      <c r="AK257" s="40">
        <f t="shared" ca="1" si="98"/>
        <v>0</v>
      </c>
      <c r="AL257" s="113">
        <f t="shared" si="85"/>
        <v>0</v>
      </c>
      <c r="AM257" s="39">
        <f t="shared" ca="1" si="99"/>
        <v>0</v>
      </c>
      <c r="AN257" s="148">
        <f t="shared" ca="1" si="100"/>
        <v>0</v>
      </c>
      <c r="AO257" s="41"/>
      <c r="AP257" s="41"/>
      <c r="AQ257" s="43"/>
      <c r="AR257" s="44">
        <f t="shared" si="86"/>
        <v>0</v>
      </c>
      <c r="AS257" s="45" t="str">
        <f t="shared" si="110"/>
        <v>NÃO MEDIDO</v>
      </c>
      <c r="AT257" s="46"/>
      <c r="AU257" s="47"/>
      <c r="AV257" s="48"/>
    </row>
    <row r="258" spans="1:48" s="2" customFormat="1" ht="30" customHeight="1" x14ac:dyDescent="0.2">
      <c r="A258" s="2" t="s">
        <v>521</v>
      </c>
      <c r="C258" s="132" t="s">
        <v>508</v>
      </c>
      <c r="D258" s="34" t="s">
        <v>509</v>
      </c>
      <c r="E258" s="35" t="s">
        <v>110</v>
      </c>
      <c r="F258" s="110">
        <v>6</v>
      </c>
      <c r="G258" s="110">
        <v>0</v>
      </c>
      <c r="H258" s="114"/>
      <c r="I258" s="110">
        <f t="shared" si="87"/>
        <v>6</v>
      </c>
      <c r="J258" s="36">
        <v>115.25</v>
      </c>
      <c r="K258" s="37">
        <f t="shared" si="88"/>
        <v>691.5</v>
      </c>
      <c r="L258" s="37"/>
      <c r="M258" s="37">
        <f t="shared" si="89"/>
        <v>0</v>
      </c>
      <c r="N258" s="38"/>
      <c r="O258" s="38">
        <f t="shared" si="107"/>
        <v>0</v>
      </c>
      <c r="P258" s="38">
        <f t="shared" si="108"/>
        <v>0</v>
      </c>
      <c r="Q258" s="38"/>
      <c r="R258" s="38">
        <f t="shared" si="101"/>
        <v>0</v>
      </c>
      <c r="S258" s="38">
        <f t="shared" si="102"/>
        <v>0</v>
      </c>
      <c r="T258" s="38"/>
      <c r="U258" s="38">
        <f t="shared" si="103"/>
        <v>0</v>
      </c>
      <c r="V258" s="38">
        <f t="shared" si="104"/>
        <v>0</v>
      </c>
      <c r="W258" s="38"/>
      <c r="X258" s="38">
        <f t="shared" si="90"/>
        <v>0</v>
      </c>
      <c r="Y258" s="38">
        <f t="shared" si="91"/>
        <v>0</v>
      </c>
      <c r="Z258" s="38"/>
      <c r="AA258" s="38">
        <f t="shared" si="105"/>
        <v>0</v>
      </c>
      <c r="AB258" s="38">
        <f t="shared" si="106"/>
        <v>0</v>
      </c>
      <c r="AC258" s="38"/>
      <c r="AD258" s="38">
        <f t="shared" si="92"/>
        <v>0</v>
      </c>
      <c r="AE258" s="38">
        <f t="shared" si="93"/>
        <v>0</v>
      </c>
      <c r="AF258" s="38">
        <f t="shared" si="94"/>
        <v>0</v>
      </c>
      <c r="AG258" s="38">
        <f t="shared" si="95"/>
        <v>0</v>
      </c>
      <c r="AH258" s="38">
        <f t="shared" si="96"/>
        <v>0</v>
      </c>
      <c r="AI258" s="39">
        <f t="shared" si="109"/>
        <v>0</v>
      </c>
      <c r="AJ258" s="39">
        <f t="shared" ca="1" si="97"/>
        <v>0</v>
      </c>
      <c r="AK258" s="40">
        <f t="shared" ca="1" si="98"/>
        <v>0</v>
      </c>
      <c r="AL258" s="113">
        <f t="shared" si="85"/>
        <v>6</v>
      </c>
      <c r="AM258" s="39">
        <f t="shared" ca="1" si="99"/>
        <v>691.5</v>
      </c>
      <c r="AN258" s="148">
        <f t="shared" ca="1" si="100"/>
        <v>0</v>
      </c>
      <c r="AO258" s="41"/>
      <c r="AP258" s="41"/>
      <c r="AQ258" s="43"/>
      <c r="AR258" s="44">
        <f t="shared" si="86"/>
        <v>12</v>
      </c>
      <c r="AS258" s="45" t="str">
        <f t="shared" si="110"/>
        <v>MEDIDO</v>
      </c>
      <c r="AT258" s="46"/>
      <c r="AU258" s="47"/>
      <c r="AV258" s="48"/>
    </row>
    <row r="259" spans="1:48" s="2" customFormat="1" ht="30" customHeight="1" x14ac:dyDescent="0.2">
      <c r="A259" s="2" t="s">
        <v>521</v>
      </c>
      <c r="C259" s="132" t="s">
        <v>510</v>
      </c>
      <c r="D259" s="34" t="s">
        <v>511</v>
      </c>
      <c r="E259" s="35" t="s">
        <v>110</v>
      </c>
      <c r="F259" s="110">
        <v>12</v>
      </c>
      <c r="G259" s="110">
        <v>0</v>
      </c>
      <c r="H259" s="114"/>
      <c r="I259" s="110">
        <f t="shared" si="87"/>
        <v>12</v>
      </c>
      <c r="J259" s="36">
        <v>79.150000000000006</v>
      </c>
      <c r="K259" s="37">
        <f t="shared" si="88"/>
        <v>949.8</v>
      </c>
      <c r="L259" s="37"/>
      <c r="M259" s="37">
        <f t="shared" si="89"/>
        <v>0</v>
      </c>
      <c r="N259" s="38"/>
      <c r="O259" s="38">
        <f t="shared" si="107"/>
        <v>0</v>
      </c>
      <c r="P259" s="38">
        <f t="shared" si="108"/>
        <v>0</v>
      </c>
      <c r="Q259" s="38"/>
      <c r="R259" s="38">
        <f t="shared" si="101"/>
        <v>0</v>
      </c>
      <c r="S259" s="38">
        <f t="shared" si="102"/>
        <v>0</v>
      </c>
      <c r="T259" s="38"/>
      <c r="U259" s="38">
        <f t="shared" si="103"/>
        <v>0</v>
      </c>
      <c r="V259" s="38">
        <f t="shared" si="104"/>
        <v>0</v>
      </c>
      <c r="W259" s="38"/>
      <c r="X259" s="38">
        <f t="shared" si="90"/>
        <v>0</v>
      </c>
      <c r="Y259" s="38">
        <f t="shared" si="91"/>
        <v>0</v>
      </c>
      <c r="Z259" s="38"/>
      <c r="AA259" s="38">
        <f t="shared" si="105"/>
        <v>0</v>
      </c>
      <c r="AB259" s="38">
        <f t="shared" si="106"/>
        <v>0</v>
      </c>
      <c r="AC259" s="38">
        <v>12</v>
      </c>
      <c r="AD259" s="38">
        <f t="shared" si="92"/>
        <v>949.8</v>
      </c>
      <c r="AE259" s="38">
        <f t="shared" si="93"/>
        <v>0</v>
      </c>
      <c r="AF259" s="38">
        <f t="shared" si="94"/>
        <v>0</v>
      </c>
      <c r="AG259" s="38">
        <f t="shared" si="95"/>
        <v>0</v>
      </c>
      <c r="AH259" s="38">
        <f t="shared" si="96"/>
        <v>0</v>
      </c>
      <c r="AI259" s="39">
        <f t="shared" si="109"/>
        <v>12</v>
      </c>
      <c r="AJ259" s="39">
        <f t="shared" ca="1" si="97"/>
        <v>949.8</v>
      </c>
      <c r="AK259" s="40">
        <f t="shared" ca="1" si="98"/>
        <v>0</v>
      </c>
      <c r="AL259" s="113">
        <f t="shared" si="85"/>
        <v>0</v>
      </c>
      <c r="AM259" s="39">
        <f t="shared" ca="1" si="99"/>
        <v>0</v>
      </c>
      <c r="AN259" s="148">
        <f t="shared" ca="1" si="100"/>
        <v>0</v>
      </c>
      <c r="AO259" s="41"/>
      <c r="AP259" s="41"/>
      <c r="AQ259" s="43"/>
      <c r="AR259" s="44">
        <f t="shared" si="86"/>
        <v>0</v>
      </c>
      <c r="AS259" s="45" t="str">
        <f t="shared" si="110"/>
        <v>NÃO MEDIDO</v>
      </c>
      <c r="AT259" s="46"/>
      <c r="AU259" s="47"/>
      <c r="AV259" s="48"/>
    </row>
    <row r="260" spans="1:48" s="2" customFormat="1" ht="54" customHeight="1" x14ac:dyDescent="0.2">
      <c r="A260" s="2" t="s">
        <v>521</v>
      </c>
      <c r="C260" s="132" t="s">
        <v>512</v>
      </c>
      <c r="D260" s="34" t="s">
        <v>513</v>
      </c>
      <c r="E260" s="35" t="s">
        <v>110</v>
      </c>
      <c r="F260" s="110">
        <v>18</v>
      </c>
      <c r="G260" s="110">
        <v>0</v>
      </c>
      <c r="H260" s="114"/>
      <c r="I260" s="110">
        <f t="shared" si="87"/>
        <v>18</v>
      </c>
      <c r="J260" s="36">
        <v>53.23</v>
      </c>
      <c r="K260" s="37">
        <f t="shared" si="88"/>
        <v>958.14</v>
      </c>
      <c r="L260" s="37"/>
      <c r="M260" s="37">
        <f t="shared" si="89"/>
        <v>0</v>
      </c>
      <c r="N260" s="38"/>
      <c r="O260" s="38">
        <f t="shared" si="107"/>
        <v>0</v>
      </c>
      <c r="P260" s="38">
        <f t="shared" si="108"/>
        <v>0</v>
      </c>
      <c r="Q260" s="38"/>
      <c r="R260" s="38">
        <f t="shared" si="101"/>
        <v>0</v>
      </c>
      <c r="S260" s="38">
        <f t="shared" si="102"/>
        <v>0</v>
      </c>
      <c r="T260" s="38"/>
      <c r="U260" s="38">
        <f t="shared" si="103"/>
        <v>0</v>
      </c>
      <c r="V260" s="38">
        <f t="shared" si="104"/>
        <v>0</v>
      </c>
      <c r="W260" s="38"/>
      <c r="X260" s="38">
        <f t="shared" si="90"/>
        <v>0</v>
      </c>
      <c r="Y260" s="38">
        <f t="shared" si="91"/>
        <v>0</v>
      </c>
      <c r="Z260" s="38"/>
      <c r="AA260" s="38">
        <f t="shared" si="105"/>
        <v>0</v>
      </c>
      <c r="AB260" s="38">
        <f t="shared" si="106"/>
        <v>0</v>
      </c>
      <c r="AC260" s="38"/>
      <c r="AD260" s="38">
        <f t="shared" si="92"/>
        <v>0</v>
      </c>
      <c r="AE260" s="38">
        <f t="shared" si="93"/>
        <v>0</v>
      </c>
      <c r="AF260" s="38">
        <f t="shared" si="94"/>
        <v>0</v>
      </c>
      <c r="AG260" s="38">
        <f t="shared" si="95"/>
        <v>0</v>
      </c>
      <c r="AH260" s="38">
        <f t="shared" si="96"/>
        <v>0</v>
      </c>
      <c r="AI260" s="39">
        <f t="shared" si="109"/>
        <v>0</v>
      </c>
      <c r="AJ260" s="39">
        <f t="shared" ca="1" si="97"/>
        <v>0</v>
      </c>
      <c r="AK260" s="40">
        <f t="shared" ca="1" si="98"/>
        <v>0</v>
      </c>
      <c r="AL260" s="113">
        <f t="shared" si="85"/>
        <v>18</v>
      </c>
      <c r="AM260" s="39">
        <f t="shared" ca="1" si="99"/>
        <v>958.14</v>
      </c>
      <c r="AN260" s="148">
        <f t="shared" ca="1" si="100"/>
        <v>0</v>
      </c>
      <c r="AO260" s="41"/>
      <c r="AP260" s="41"/>
      <c r="AQ260" s="43"/>
      <c r="AR260" s="44">
        <f t="shared" si="86"/>
        <v>0</v>
      </c>
      <c r="AS260" s="45" t="str">
        <f t="shared" si="110"/>
        <v>NÃO MEDIDO</v>
      </c>
      <c r="AT260" s="46"/>
      <c r="AU260" s="47"/>
      <c r="AV260" s="48"/>
    </row>
    <row r="261" spans="1:48" s="2" customFormat="1" ht="30" customHeight="1" x14ac:dyDescent="0.2">
      <c r="A261" s="1" t="s">
        <v>522</v>
      </c>
      <c r="B261" s="1"/>
      <c r="C261" s="132">
        <v>230400</v>
      </c>
      <c r="D261" s="34" t="s">
        <v>514</v>
      </c>
      <c r="E261" s="35"/>
      <c r="F261" s="110"/>
      <c r="G261" s="110">
        <v>0</v>
      </c>
      <c r="H261" s="114"/>
      <c r="I261" s="110">
        <f t="shared" si="87"/>
        <v>0</v>
      </c>
      <c r="J261" s="36"/>
      <c r="K261" s="37">
        <f t="shared" si="88"/>
        <v>0</v>
      </c>
      <c r="L261" s="37"/>
      <c r="M261" s="37">
        <f t="shared" si="89"/>
        <v>0</v>
      </c>
      <c r="N261" s="38"/>
      <c r="O261" s="38">
        <f t="shared" si="107"/>
        <v>0</v>
      </c>
      <c r="P261" s="38">
        <f t="shared" si="108"/>
        <v>0</v>
      </c>
      <c r="Q261" s="38"/>
      <c r="R261" s="38">
        <f t="shared" si="101"/>
        <v>0</v>
      </c>
      <c r="S261" s="38">
        <f t="shared" si="102"/>
        <v>0</v>
      </c>
      <c r="T261" s="38"/>
      <c r="U261" s="38">
        <f t="shared" si="103"/>
        <v>0</v>
      </c>
      <c r="V261" s="38">
        <f t="shared" si="104"/>
        <v>0</v>
      </c>
      <c r="W261" s="38"/>
      <c r="X261" s="38">
        <f t="shared" si="90"/>
        <v>0</v>
      </c>
      <c r="Y261" s="38">
        <f t="shared" si="91"/>
        <v>0</v>
      </c>
      <c r="Z261" s="38"/>
      <c r="AA261" s="38">
        <f t="shared" si="105"/>
        <v>0</v>
      </c>
      <c r="AB261" s="38">
        <f t="shared" si="106"/>
        <v>0</v>
      </c>
      <c r="AC261" s="38"/>
      <c r="AD261" s="38">
        <f t="shared" si="92"/>
        <v>0</v>
      </c>
      <c r="AE261" s="38">
        <f t="shared" si="93"/>
        <v>0</v>
      </c>
      <c r="AF261" s="38">
        <f t="shared" si="94"/>
        <v>0</v>
      </c>
      <c r="AG261" s="38">
        <f t="shared" si="95"/>
        <v>0</v>
      </c>
      <c r="AH261" s="38">
        <f t="shared" si="96"/>
        <v>0</v>
      </c>
      <c r="AI261" s="39">
        <f t="shared" si="109"/>
        <v>0</v>
      </c>
      <c r="AJ261" s="39">
        <f t="shared" ca="1" si="97"/>
        <v>0</v>
      </c>
      <c r="AK261" s="40">
        <f t="shared" ca="1" si="98"/>
        <v>0</v>
      </c>
      <c r="AL261" s="113">
        <f t="shared" si="85"/>
        <v>0</v>
      </c>
      <c r="AM261" s="39">
        <f t="shared" ca="1" si="99"/>
        <v>0</v>
      </c>
      <c r="AN261" s="148">
        <f t="shared" ca="1" si="100"/>
        <v>0</v>
      </c>
      <c r="AO261" s="41"/>
      <c r="AP261" s="41"/>
      <c r="AQ261" s="43"/>
      <c r="AR261" s="44">
        <f t="shared" si="86"/>
        <v>22.94</v>
      </c>
      <c r="AS261" s="45" t="str">
        <f>IF(COUNTIF(AS262,"MEDIDO")&gt;0,"MEDIDO","NÃO MEDIDO")</f>
        <v>NÃO MEDIDO</v>
      </c>
      <c r="AT261" s="46"/>
      <c r="AU261" s="47"/>
      <c r="AV261" s="48"/>
    </row>
    <row r="262" spans="1:48" s="2" customFormat="1" ht="30" customHeight="1" x14ac:dyDescent="0.2">
      <c r="A262" s="2" t="s">
        <v>521</v>
      </c>
      <c r="C262" s="132" t="s">
        <v>515</v>
      </c>
      <c r="D262" s="34" t="s">
        <v>516</v>
      </c>
      <c r="E262" s="35" t="s">
        <v>115</v>
      </c>
      <c r="F262" s="110">
        <v>57.1</v>
      </c>
      <c r="G262" s="110">
        <v>13.32</v>
      </c>
      <c r="H262" s="114"/>
      <c r="I262" s="110">
        <f t="shared" si="87"/>
        <v>70.42</v>
      </c>
      <c r="J262" s="36">
        <v>46.91</v>
      </c>
      <c r="K262" s="37">
        <f t="shared" si="88"/>
        <v>3303.4</v>
      </c>
      <c r="L262" s="37"/>
      <c r="M262" s="37">
        <f t="shared" si="89"/>
        <v>0</v>
      </c>
      <c r="N262" s="38"/>
      <c r="O262" s="38">
        <f t="shared" si="107"/>
        <v>0</v>
      </c>
      <c r="P262" s="38">
        <f t="shared" si="108"/>
        <v>0</v>
      </c>
      <c r="Q262" s="38"/>
      <c r="R262" s="38">
        <f t="shared" si="101"/>
        <v>0</v>
      </c>
      <c r="S262" s="38">
        <f t="shared" si="102"/>
        <v>0</v>
      </c>
      <c r="T262" s="38"/>
      <c r="U262" s="38">
        <f t="shared" si="103"/>
        <v>0</v>
      </c>
      <c r="V262" s="38">
        <f t="shared" si="104"/>
        <v>0</v>
      </c>
      <c r="W262" s="38"/>
      <c r="X262" s="38">
        <f t="shared" si="90"/>
        <v>0</v>
      </c>
      <c r="Y262" s="38">
        <f t="shared" si="91"/>
        <v>0</v>
      </c>
      <c r="Z262" s="38">
        <v>47.48</v>
      </c>
      <c r="AA262" s="38">
        <f t="shared" si="105"/>
        <v>2227.29</v>
      </c>
      <c r="AB262" s="38">
        <f t="shared" si="106"/>
        <v>0</v>
      </c>
      <c r="AC262" s="38">
        <v>22.94</v>
      </c>
      <c r="AD262" s="38">
        <f>ROUND(AC262*$J262,2)-0.01</f>
        <v>1076.1099999999999</v>
      </c>
      <c r="AE262" s="38">
        <f t="shared" si="93"/>
        <v>0</v>
      </c>
      <c r="AF262" s="38">
        <f t="shared" si="94"/>
        <v>0</v>
      </c>
      <c r="AG262" s="38">
        <f t="shared" si="95"/>
        <v>0</v>
      </c>
      <c r="AH262" s="38">
        <f t="shared" si="96"/>
        <v>0</v>
      </c>
      <c r="AI262" s="39">
        <f t="shared" si="109"/>
        <v>70.42</v>
      </c>
      <c r="AJ262" s="39">
        <f t="shared" ca="1" si="97"/>
        <v>3303.4</v>
      </c>
      <c r="AK262" s="40">
        <f t="shared" ca="1" si="98"/>
        <v>0</v>
      </c>
      <c r="AL262" s="113">
        <f t="shared" si="85"/>
        <v>0</v>
      </c>
      <c r="AM262" s="39">
        <f t="shared" ca="1" si="99"/>
        <v>0</v>
      </c>
      <c r="AN262" s="148">
        <f t="shared" ca="1" si="100"/>
        <v>0</v>
      </c>
      <c r="AO262" s="41"/>
      <c r="AP262" s="41"/>
      <c r="AQ262" s="43"/>
      <c r="AR262" s="44">
        <f t="shared" si="86"/>
        <v>0</v>
      </c>
      <c r="AS262" s="45" t="str">
        <f t="shared" si="110"/>
        <v>NÃO MEDIDO</v>
      </c>
      <c r="AT262" s="46"/>
      <c r="AU262" s="47"/>
      <c r="AV262" s="48"/>
    </row>
    <row r="263" spans="1:48" s="2" customFormat="1" ht="30" customHeight="1" x14ac:dyDescent="0.2">
      <c r="A263" s="1" t="s">
        <v>522</v>
      </c>
      <c r="B263" s="1"/>
      <c r="C263" s="132">
        <v>24</v>
      </c>
      <c r="D263" s="34" t="s">
        <v>517</v>
      </c>
      <c r="E263" s="35"/>
      <c r="F263" s="110"/>
      <c r="G263" s="110">
        <v>0</v>
      </c>
      <c r="H263" s="114"/>
      <c r="I263" s="110">
        <f t="shared" si="87"/>
        <v>0</v>
      </c>
      <c r="J263" s="36"/>
      <c r="K263" s="37">
        <f t="shared" si="88"/>
        <v>0</v>
      </c>
      <c r="L263" s="37"/>
      <c r="M263" s="37">
        <f t="shared" si="89"/>
        <v>0</v>
      </c>
      <c r="N263" s="38"/>
      <c r="O263" s="38">
        <f t="shared" si="107"/>
        <v>0</v>
      </c>
      <c r="P263" s="38">
        <f t="shared" si="108"/>
        <v>0</v>
      </c>
      <c r="Q263" s="38"/>
      <c r="R263" s="38">
        <f t="shared" si="101"/>
        <v>0</v>
      </c>
      <c r="S263" s="38">
        <f t="shared" si="102"/>
        <v>0</v>
      </c>
      <c r="T263" s="38"/>
      <c r="U263" s="38">
        <f t="shared" si="103"/>
        <v>0</v>
      </c>
      <c r="V263" s="38">
        <f t="shared" si="104"/>
        <v>0</v>
      </c>
      <c r="W263" s="38"/>
      <c r="X263" s="38">
        <f t="shared" si="90"/>
        <v>0</v>
      </c>
      <c r="Y263" s="38">
        <f t="shared" si="91"/>
        <v>0</v>
      </c>
      <c r="Z263" s="38"/>
      <c r="AA263" s="38">
        <f t="shared" si="105"/>
        <v>0</v>
      </c>
      <c r="AB263" s="38">
        <f t="shared" si="106"/>
        <v>0</v>
      </c>
      <c r="AC263" s="38"/>
      <c r="AD263" s="38">
        <f t="shared" si="92"/>
        <v>0</v>
      </c>
      <c r="AE263" s="38">
        <f t="shared" si="93"/>
        <v>0</v>
      </c>
      <c r="AF263" s="38">
        <f t="shared" si="94"/>
        <v>0</v>
      </c>
      <c r="AG263" s="38">
        <f t="shared" si="95"/>
        <v>0</v>
      </c>
      <c r="AH263" s="38">
        <f t="shared" si="96"/>
        <v>0</v>
      </c>
      <c r="AI263" s="39">
        <f t="shared" si="109"/>
        <v>0</v>
      </c>
      <c r="AJ263" s="39">
        <f t="shared" ca="1" si="97"/>
        <v>0</v>
      </c>
      <c r="AK263" s="40">
        <f t="shared" ca="1" si="98"/>
        <v>0</v>
      </c>
      <c r="AL263" s="113">
        <f t="shared" si="85"/>
        <v>0</v>
      </c>
      <c r="AM263" s="39">
        <f t="shared" ca="1" si="99"/>
        <v>0</v>
      </c>
      <c r="AN263" s="148">
        <f t="shared" ca="1" si="100"/>
        <v>0</v>
      </c>
      <c r="AO263" s="41"/>
      <c r="AP263" s="41"/>
      <c r="AQ263" s="43"/>
      <c r="AR263" s="44">
        <f t="shared" si="86"/>
        <v>0</v>
      </c>
      <c r="AS263" s="45" t="str">
        <f>IF(COUNTIF(AS264:AS267,"MEDIDO")&gt;0,"MEDIDO","NÃO MEDIDO")</f>
        <v>NÃO MEDIDO</v>
      </c>
      <c r="AT263" s="46"/>
      <c r="AU263" s="47"/>
      <c r="AV263" s="48"/>
    </row>
    <row r="264" spans="1:48" s="2" customFormat="1" ht="30" customHeight="1" x14ac:dyDescent="0.2">
      <c r="A264" s="1" t="s">
        <v>522</v>
      </c>
      <c r="B264" s="1"/>
      <c r="C264" s="132" t="s">
        <v>547</v>
      </c>
      <c r="D264" s="34" t="s">
        <v>548</v>
      </c>
      <c r="E264" s="35"/>
      <c r="F264" s="110"/>
      <c r="G264" s="110">
        <v>0</v>
      </c>
      <c r="H264" s="114"/>
      <c r="I264" s="110">
        <f t="shared" si="87"/>
        <v>0</v>
      </c>
      <c r="J264" s="36"/>
      <c r="K264" s="37">
        <f t="shared" si="88"/>
        <v>0</v>
      </c>
      <c r="L264" s="37"/>
      <c r="M264" s="37">
        <f t="shared" si="89"/>
        <v>0</v>
      </c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>
        <f t="shared" si="90"/>
        <v>0</v>
      </c>
      <c r="Y264" s="38">
        <f t="shared" si="91"/>
        <v>0</v>
      </c>
      <c r="Z264" s="38"/>
      <c r="AA264" s="38"/>
      <c r="AB264" s="38"/>
      <c r="AC264" s="38"/>
      <c r="AD264" s="38">
        <f t="shared" si="92"/>
        <v>0</v>
      </c>
      <c r="AE264" s="38">
        <f t="shared" si="93"/>
        <v>0</v>
      </c>
      <c r="AF264" s="38">
        <f t="shared" si="94"/>
        <v>0</v>
      </c>
      <c r="AG264" s="38">
        <f t="shared" si="95"/>
        <v>0</v>
      </c>
      <c r="AH264" s="38">
        <f t="shared" si="96"/>
        <v>0</v>
      </c>
      <c r="AI264" s="39">
        <f t="shared" si="109"/>
        <v>0</v>
      </c>
      <c r="AJ264" s="39">
        <f t="shared" ca="1" si="97"/>
        <v>0</v>
      </c>
      <c r="AK264" s="40">
        <f t="shared" ca="1" si="98"/>
        <v>0</v>
      </c>
      <c r="AL264" s="113">
        <f t="shared" si="85"/>
        <v>0</v>
      </c>
      <c r="AM264" s="39">
        <f t="shared" ca="1" si="99"/>
        <v>0</v>
      </c>
      <c r="AN264" s="148">
        <f t="shared" ca="1" si="100"/>
        <v>0</v>
      </c>
      <c r="AO264" s="41"/>
      <c r="AP264" s="41"/>
      <c r="AQ264" s="43"/>
      <c r="AR264" s="44">
        <f t="shared" si="86"/>
        <v>164.43</v>
      </c>
      <c r="AS264" s="45" t="str">
        <f>IF(COUNTIF(AS265,"MEDIDO")&gt;0,"MEDIDO","NÃO MEDIDO")</f>
        <v>NÃO MEDIDO</v>
      </c>
      <c r="AT264" s="46"/>
      <c r="AU264" s="47"/>
      <c r="AV264" s="48"/>
    </row>
    <row r="265" spans="1:48" s="2" customFormat="1" ht="30" customHeight="1" x14ac:dyDescent="0.2">
      <c r="A265" s="1" t="s">
        <v>535</v>
      </c>
      <c r="B265" s="1"/>
      <c r="C265" s="132" t="s">
        <v>549</v>
      </c>
      <c r="D265" s="34" t="s">
        <v>550</v>
      </c>
      <c r="E265" s="35" t="s">
        <v>553</v>
      </c>
      <c r="F265" s="110"/>
      <c r="G265" s="128">
        <v>164.5</v>
      </c>
      <c r="H265" s="114"/>
      <c r="I265" s="110">
        <f>F265+G265+H265</f>
        <v>164.5</v>
      </c>
      <c r="J265" s="36"/>
      <c r="K265" s="37">
        <f>ROUND(($F265*$J265),2)+ROUND(($G265*$J265),2)+ROUND(($H265*$J265),2)</f>
        <v>0</v>
      </c>
      <c r="L265" s="37">
        <v>13.03</v>
      </c>
      <c r="M265" s="37">
        <f>ROUND(($F265*$L265),2)+ROUND(($G265*$L265),2)+ROUND(($H265*$L265),2)</f>
        <v>2143.44</v>
      </c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>
        <f>ROUND(W265*$J265,2)</f>
        <v>0</v>
      </c>
      <c r="Y265" s="38">
        <f t="shared" si="91"/>
        <v>0</v>
      </c>
      <c r="Z265" s="38"/>
      <c r="AA265" s="38"/>
      <c r="AB265" s="38"/>
      <c r="AC265" s="38">
        <v>164.43</v>
      </c>
      <c r="AD265" s="38">
        <f t="shared" si="92"/>
        <v>0</v>
      </c>
      <c r="AE265" s="38">
        <f t="shared" si="93"/>
        <v>2142.52</v>
      </c>
      <c r="AF265" s="38">
        <f t="shared" si="94"/>
        <v>0</v>
      </c>
      <c r="AG265" s="38">
        <f t="shared" si="95"/>
        <v>27917.040000000001</v>
      </c>
      <c r="AH265" s="38">
        <f t="shared" si="96"/>
        <v>0</v>
      </c>
      <c r="AI265" s="39">
        <f>SUMIF($N$10:$AH$10,"QUANTIDADE",N265:AH265)</f>
        <v>164.43</v>
      </c>
      <c r="AJ265" s="39">
        <f t="shared" ca="1" si="97"/>
        <v>0</v>
      </c>
      <c r="AK265" s="40">
        <f t="shared" ca="1" si="98"/>
        <v>2142.52</v>
      </c>
      <c r="AL265" s="113">
        <f t="shared" si="85"/>
        <v>6.9999999999993207E-2</v>
      </c>
      <c r="AM265" s="39">
        <f t="shared" ca="1" si="99"/>
        <v>0</v>
      </c>
      <c r="AN265" s="148">
        <f t="shared" ca="1" si="100"/>
        <v>0.92</v>
      </c>
      <c r="AO265" s="41"/>
      <c r="AP265" s="41"/>
      <c r="AQ265" s="43"/>
      <c r="AR265" s="44">
        <f t="shared" si="86"/>
        <v>0</v>
      </c>
      <c r="AS265" s="45" t="str">
        <f t="shared" si="110"/>
        <v>NÃO MEDIDO</v>
      </c>
      <c r="AT265" s="46"/>
      <c r="AU265" s="47"/>
      <c r="AV265" s="48"/>
    </row>
    <row r="266" spans="1:48" s="2" customFormat="1" ht="30" customHeight="1" x14ac:dyDescent="0.2">
      <c r="A266" s="1" t="s">
        <v>522</v>
      </c>
      <c r="B266" s="1"/>
      <c r="C266" s="132">
        <v>240200</v>
      </c>
      <c r="D266" s="34" t="s">
        <v>518</v>
      </c>
      <c r="E266" s="35"/>
      <c r="F266" s="110"/>
      <c r="G266" s="110">
        <v>0</v>
      </c>
      <c r="H266" s="114"/>
      <c r="I266" s="110">
        <f t="shared" si="87"/>
        <v>0</v>
      </c>
      <c r="J266" s="36"/>
      <c r="K266" s="37">
        <f t="shared" si="88"/>
        <v>0</v>
      </c>
      <c r="L266" s="37"/>
      <c r="M266" s="37">
        <f t="shared" si="89"/>
        <v>0</v>
      </c>
      <c r="N266" s="38"/>
      <c r="O266" s="38">
        <f t="shared" si="107"/>
        <v>0</v>
      </c>
      <c r="P266" s="38">
        <f t="shared" si="108"/>
        <v>0</v>
      </c>
      <c r="Q266" s="38"/>
      <c r="R266" s="38">
        <f t="shared" si="101"/>
        <v>0</v>
      </c>
      <c r="S266" s="38">
        <f t="shared" si="102"/>
        <v>0</v>
      </c>
      <c r="T266" s="38"/>
      <c r="U266" s="38">
        <f t="shared" si="103"/>
        <v>0</v>
      </c>
      <c r="V266" s="38">
        <f t="shared" si="104"/>
        <v>0</v>
      </c>
      <c r="W266" s="38"/>
      <c r="X266" s="38">
        <f t="shared" si="90"/>
        <v>0</v>
      </c>
      <c r="Y266" s="38">
        <f t="shared" si="91"/>
        <v>0</v>
      </c>
      <c r="Z266" s="38"/>
      <c r="AA266" s="38">
        <f t="shared" si="105"/>
        <v>0</v>
      </c>
      <c r="AB266" s="38">
        <f t="shared" si="106"/>
        <v>0</v>
      </c>
      <c r="AC266" s="38"/>
      <c r="AD266" s="38">
        <f t="shared" si="92"/>
        <v>0</v>
      </c>
      <c r="AE266" s="38">
        <f t="shared" si="93"/>
        <v>0</v>
      </c>
      <c r="AF266" s="38">
        <f t="shared" si="94"/>
        <v>0</v>
      </c>
      <c r="AG266" s="38">
        <f t="shared" si="95"/>
        <v>0</v>
      </c>
      <c r="AH266" s="38">
        <f t="shared" si="96"/>
        <v>0</v>
      </c>
      <c r="AI266" s="39">
        <f t="shared" si="109"/>
        <v>0</v>
      </c>
      <c r="AJ266" s="39">
        <f t="shared" ca="1" si="97"/>
        <v>0</v>
      </c>
      <c r="AK266" s="40">
        <f t="shared" ca="1" si="98"/>
        <v>0</v>
      </c>
      <c r="AL266" s="113">
        <f t="shared" si="85"/>
        <v>0</v>
      </c>
      <c r="AM266" s="39">
        <f t="shared" ca="1" si="99"/>
        <v>0</v>
      </c>
      <c r="AN266" s="148">
        <f t="shared" ca="1" si="100"/>
        <v>0</v>
      </c>
      <c r="AO266" s="41"/>
      <c r="AP266" s="41"/>
      <c r="AQ266" s="43"/>
      <c r="AR266" s="44">
        <f t="shared" si="86"/>
        <v>732.61</v>
      </c>
      <c r="AS266" s="45" t="str">
        <f>IF(COUNTIF(AS267,"MEDIDO")&gt;0,"MEDIDO","NÃO MEDIDO")</f>
        <v>NÃO MEDIDO</v>
      </c>
      <c r="AT266" s="46"/>
      <c r="AU266" s="47"/>
      <c r="AV266" s="48"/>
    </row>
    <row r="267" spans="1:48" s="2" customFormat="1" ht="30" customHeight="1" thickBot="1" x14ac:dyDescent="0.25">
      <c r="A267" s="2" t="s">
        <v>521</v>
      </c>
      <c r="C267" s="133" t="s">
        <v>519</v>
      </c>
      <c r="D267" s="34" t="s">
        <v>520</v>
      </c>
      <c r="E267" s="35" t="s">
        <v>94</v>
      </c>
      <c r="F267" s="110">
        <v>401.2</v>
      </c>
      <c r="G267" s="110">
        <v>331.41</v>
      </c>
      <c r="H267" s="114"/>
      <c r="I267" s="110">
        <f>F267+G267+H267</f>
        <v>732.61</v>
      </c>
      <c r="J267" s="36">
        <v>9.58</v>
      </c>
      <c r="K267" s="37">
        <f t="shared" si="88"/>
        <v>7018.41</v>
      </c>
      <c r="L267" s="37"/>
      <c r="M267" s="37">
        <f t="shared" si="89"/>
        <v>0</v>
      </c>
      <c r="N267" s="38"/>
      <c r="O267" s="38">
        <f t="shared" si="107"/>
        <v>0</v>
      </c>
      <c r="P267" s="38">
        <f t="shared" si="108"/>
        <v>0</v>
      </c>
      <c r="Q267" s="38"/>
      <c r="R267" s="38">
        <f t="shared" si="101"/>
        <v>0</v>
      </c>
      <c r="S267" s="38">
        <f t="shared" si="102"/>
        <v>0</v>
      </c>
      <c r="T267" s="38"/>
      <c r="U267" s="38">
        <f t="shared" si="103"/>
        <v>0</v>
      </c>
      <c r="V267" s="38">
        <f t="shared" si="104"/>
        <v>0</v>
      </c>
      <c r="W267" s="38"/>
      <c r="X267" s="38">
        <f t="shared" si="90"/>
        <v>0</v>
      </c>
      <c r="Y267" s="38">
        <f t="shared" si="91"/>
        <v>0</v>
      </c>
      <c r="Z267" s="38"/>
      <c r="AA267" s="38">
        <f t="shared" si="105"/>
        <v>0</v>
      </c>
      <c r="AB267" s="38">
        <f t="shared" si="106"/>
        <v>0</v>
      </c>
      <c r="AC267" s="38">
        <v>732.61</v>
      </c>
      <c r="AD267" s="38">
        <f t="shared" si="92"/>
        <v>7018.4</v>
      </c>
      <c r="AE267" s="38">
        <f t="shared" si="93"/>
        <v>0</v>
      </c>
      <c r="AF267" s="38">
        <f t="shared" si="94"/>
        <v>0</v>
      </c>
      <c r="AG267" s="38">
        <f t="shared" si="95"/>
        <v>0</v>
      </c>
      <c r="AH267" s="38">
        <f t="shared" si="96"/>
        <v>0</v>
      </c>
      <c r="AI267" s="39">
        <f t="shared" si="109"/>
        <v>732.61</v>
      </c>
      <c r="AJ267" s="39">
        <f t="shared" ca="1" si="97"/>
        <v>7018.4</v>
      </c>
      <c r="AK267" s="40">
        <f t="shared" ca="1" si="98"/>
        <v>0</v>
      </c>
      <c r="AL267" s="113">
        <f t="shared" si="85"/>
        <v>0</v>
      </c>
      <c r="AM267" s="39">
        <f t="shared" ca="1" si="99"/>
        <v>0.01</v>
      </c>
      <c r="AN267" s="149">
        <f t="shared" ca="1" si="100"/>
        <v>0</v>
      </c>
      <c r="AO267" s="41"/>
      <c r="AP267" s="41"/>
      <c r="AQ267" s="43"/>
      <c r="AR267" s="44" t="e">
        <f t="shared" si="86"/>
        <v>#REF!</v>
      </c>
      <c r="AS267" s="45" t="e">
        <f t="shared" si="110"/>
        <v>#REF!</v>
      </c>
      <c r="AT267" s="46"/>
      <c r="AU267" s="47"/>
      <c r="AV267" s="48"/>
    </row>
    <row r="268" spans="1:48" s="51" customFormat="1" ht="30" customHeight="1" thickBot="1" x14ac:dyDescent="0.25">
      <c r="A268" s="2"/>
      <c r="B268" s="2"/>
      <c r="C268" s="168" t="s">
        <v>48</v>
      </c>
      <c r="D268" s="169"/>
      <c r="E268" s="169"/>
      <c r="F268" s="170"/>
      <c r="G268" s="53" t="s">
        <v>554</v>
      </c>
      <c r="H268" s="54"/>
      <c r="I268" s="181"/>
      <c r="J268" s="183" t="s">
        <v>28</v>
      </c>
      <c r="K268" s="158">
        <f>SUM(K16:K267)</f>
        <v>766223.95</v>
      </c>
      <c r="L268" s="164" t="s">
        <v>28</v>
      </c>
      <c r="M268" s="158">
        <f>SUM(M15:M267)</f>
        <v>8946.44</v>
      </c>
      <c r="N268" s="162" t="s">
        <v>29</v>
      </c>
      <c r="O268" s="158">
        <f>SUM(O15:O267)</f>
        <v>64223.9</v>
      </c>
      <c r="P268" s="158">
        <f>SUM(P15:P267)</f>
        <v>0</v>
      </c>
      <c r="Q268" s="162" t="s">
        <v>29</v>
      </c>
      <c r="R268" s="158">
        <f>SUM(R15:R267)</f>
        <v>169477.74</v>
      </c>
      <c r="S268" s="158">
        <f>SUM(S15:S267)</f>
        <v>0</v>
      </c>
      <c r="T268" s="162" t="s">
        <v>29</v>
      </c>
      <c r="U268" s="158">
        <f>SUM(U15:U267)</f>
        <v>127201.18</v>
      </c>
      <c r="V268" s="158">
        <f>SUM(V15:V267)</f>
        <v>0</v>
      </c>
      <c r="W268" s="162" t="s">
        <v>29</v>
      </c>
      <c r="X268" s="158">
        <f>SUM(X15:X267)</f>
        <v>117713.38</v>
      </c>
      <c r="Y268" s="158">
        <f>SUM(Y15:Y267)</f>
        <v>0</v>
      </c>
      <c r="Z268" s="162" t="s">
        <v>29</v>
      </c>
      <c r="AA268" s="158">
        <f>SUM(AA15:AA267)</f>
        <v>62731.25</v>
      </c>
      <c r="AB268" s="158">
        <f>SUM(AB15:AB267)</f>
        <v>0</v>
      </c>
      <c r="AC268" s="162" t="s">
        <v>29</v>
      </c>
      <c r="AD268" s="158">
        <f>SUM(AD15:AD267)</f>
        <v>109376.89</v>
      </c>
      <c r="AE268" s="158">
        <f>SUM(AE15:AE267)</f>
        <v>8945.52</v>
      </c>
      <c r="AF268" s="162" t="s">
        <v>29</v>
      </c>
      <c r="AG268" s="158">
        <f>SUM(AG15:AG267)</f>
        <v>1202281.72</v>
      </c>
      <c r="AH268" s="158">
        <f>SUM(AH15:AH267)</f>
        <v>0</v>
      </c>
      <c r="AI268" s="162" t="s">
        <v>30</v>
      </c>
      <c r="AJ268" s="158">
        <f ca="1">SUM(AJ15:AJ267)</f>
        <v>650724.34</v>
      </c>
      <c r="AK268" s="158">
        <f ca="1">SUM(AK15:AK267)</f>
        <v>8945.52</v>
      </c>
      <c r="AL268" s="194" t="s">
        <v>31</v>
      </c>
      <c r="AM268" s="158">
        <f ca="1">SUM(AM15:AM267)</f>
        <v>115499.61</v>
      </c>
      <c r="AN268" s="158">
        <f ca="1">SUM(AN15:AN267)</f>
        <v>0.92</v>
      </c>
      <c r="AO268" s="139"/>
      <c r="AP268" s="139"/>
      <c r="AQ268" s="48"/>
      <c r="AR268" s="44"/>
      <c r="AS268" s="45" t="s">
        <v>64</v>
      </c>
      <c r="AU268" s="48"/>
      <c r="AV268" s="48"/>
    </row>
    <row r="269" spans="1:48" s="51" customFormat="1" ht="55.5" customHeight="1" thickBot="1" x14ac:dyDescent="0.25">
      <c r="A269" s="2"/>
      <c r="B269" s="2"/>
      <c r="C269" s="168" t="s">
        <v>47</v>
      </c>
      <c r="D269" s="169"/>
      <c r="E269" s="169"/>
      <c r="F269" s="170"/>
      <c r="G269" s="126" t="s">
        <v>534</v>
      </c>
      <c r="H269" s="53"/>
      <c r="I269" s="182"/>
      <c r="J269" s="184"/>
      <c r="K269" s="159"/>
      <c r="L269" s="165"/>
      <c r="M269" s="159"/>
      <c r="N269" s="163"/>
      <c r="O269" s="159"/>
      <c r="P269" s="159"/>
      <c r="Q269" s="163"/>
      <c r="R269" s="159"/>
      <c r="S269" s="159"/>
      <c r="T269" s="163"/>
      <c r="U269" s="159"/>
      <c r="V269" s="159"/>
      <c r="W269" s="163"/>
      <c r="X269" s="159"/>
      <c r="Y269" s="159"/>
      <c r="Z269" s="163"/>
      <c r="AA269" s="159"/>
      <c r="AB269" s="159"/>
      <c r="AC269" s="163"/>
      <c r="AD269" s="159"/>
      <c r="AE269" s="159"/>
      <c r="AF269" s="163"/>
      <c r="AG269" s="159"/>
      <c r="AH269" s="159"/>
      <c r="AI269" s="163"/>
      <c r="AJ269" s="159"/>
      <c r="AK269" s="159"/>
      <c r="AL269" s="195"/>
      <c r="AM269" s="159"/>
      <c r="AN269" s="159"/>
      <c r="AO269" s="139"/>
      <c r="AP269" s="139"/>
      <c r="AQ269" s="48"/>
      <c r="AR269" s="44"/>
      <c r="AS269" s="45" t="s">
        <v>64</v>
      </c>
      <c r="AU269" s="48"/>
      <c r="AV269" s="48"/>
    </row>
    <row r="270" spans="1:48" s="51" customFormat="1" ht="68.25" customHeight="1" thickBot="1" x14ac:dyDescent="0.25">
      <c r="A270" s="2"/>
      <c r="B270" s="2"/>
      <c r="C270" s="171" t="s">
        <v>32</v>
      </c>
      <c r="D270" s="172"/>
      <c r="E270" s="172"/>
      <c r="F270" s="172"/>
      <c r="G270" s="172"/>
      <c r="H270" s="172"/>
      <c r="I270" s="173"/>
      <c r="J270" s="93" t="s">
        <v>33</v>
      </c>
      <c r="K270" s="94">
        <f>K268*(1-$AM$7)</f>
        <v>587143.65</v>
      </c>
      <c r="L270" s="177" t="s">
        <v>34</v>
      </c>
      <c r="M270" s="178"/>
      <c r="N270" s="95" t="s">
        <v>35</v>
      </c>
      <c r="O270" s="94">
        <f>SUM(O15:O267)*(1-$AM$7)</f>
        <v>49213.62</v>
      </c>
      <c r="P270" s="96" t="s">
        <v>34</v>
      </c>
      <c r="Q270" s="95" t="s">
        <v>35</v>
      </c>
      <c r="R270" s="94">
        <f>SUM(R15:R267)*(1-$AM$7)</f>
        <v>129867.75</v>
      </c>
      <c r="S270" s="96" t="s">
        <v>34</v>
      </c>
      <c r="T270" s="95" t="s">
        <v>35</v>
      </c>
      <c r="U270" s="94">
        <f>SUM(U15:U267)*(1-$AM$7)</f>
        <v>97471.98</v>
      </c>
      <c r="V270" s="96" t="s">
        <v>34</v>
      </c>
      <c r="W270" s="95" t="s">
        <v>35</v>
      </c>
      <c r="X270" s="94">
        <f>SUM(X15:X267)*(1-$AM$7)</f>
        <v>90201.65</v>
      </c>
      <c r="Y270" s="96" t="s">
        <v>34</v>
      </c>
      <c r="Z270" s="95" t="s">
        <v>35</v>
      </c>
      <c r="AA270" s="94">
        <f>SUM(AA15:AA267)*(1-$AM$7)</f>
        <v>48069.83</v>
      </c>
      <c r="AB270" s="96" t="s">
        <v>34</v>
      </c>
      <c r="AC270" s="95" t="s">
        <v>35</v>
      </c>
      <c r="AD270" s="94">
        <f>SUM(AD15:AD267)*(1-$AM$7)</f>
        <v>83813.55</v>
      </c>
      <c r="AE270" s="96" t="s">
        <v>34</v>
      </c>
      <c r="AF270" s="95" t="s">
        <v>35</v>
      </c>
      <c r="AG270" s="94">
        <f>SUM(AG15:AG267)*(1-$AM$7)</f>
        <v>921286.88</v>
      </c>
      <c r="AH270" s="96" t="s">
        <v>34</v>
      </c>
      <c r="AI270" s="97" t="s">
        <v>36</v>
      </c>
      <c r="AJ270" s="94">
        <f ca="1">SUM(AJ15:AJ267)*(1-$AM$7)+0.01</f>
        <v>498638.38</v>
      </c>
      <c r="AK270" s="96" t="s">
        <v>34</v>
      </c>
      <c r="AL270" s="98" t="s">
        <v>37</v>
      </c>
      <c r="AM270" s="94">
        <f ca="1">AM268*(1-$AM$7)-0.01</f>
        <v>88505.27</v>
      </c>
      <c r="AN270" s="96" t="s">
        <v>34</v>
      </c>
      <c r="AO270" s="140"/>
      <c r="AP270" s="140"/>
      <c r="AQ270" s="48"/>
      <c r="AR270" s="44"/>
      <c r="AS270" s="45" t="s">
        <v>64</v>
      </c>
      <c r="AU270" s="48"/>
      <c r="AV270" s="48"/>
    </row>
    <row r="271" spans="1:48" s="3" customFormat="1" ht="30" customHeight="1" thickBot="1" x14ac:dyDescent="0.25">
      <c r="A271" s="2"/>
      <c r="B271" s="2"/>
      <c r="C271" s="174"/>
      <c r="D271" s="175"/>
      <c r="E271" s="175"/>
      <c r="F271" s="175"/>
      <c r="G271" s="175"/>
      <c r="H271" s="175"/>
      <c r="I271" s="176"/>
      <c r="J271" s="179" t="s">
        <v>38</v>
      </c>
      <c r="K271" s="180"/>
      <c r="L271" s="160">
        <f>K270+M268</f>
        <v>596090.09</v>
      </c>
      <c r="M271" s="161"/>
      <c r="N271" s="99" t="s">
        <v>39</v>
      </c>
      <c r="O271" s="160">
        <f>O270+P268</f>
        <v>49213.62</v>
      </c>
      <c r="P271" s="161"/>
      <c r="Q271" s="99" t="s">
        <v>39</v>
      </c>
      <c r="R271" s="160">
        <f>R270+S268</f>
        <v>129867.75</v>
      </c>
      <c r="S271" s="161"/>
      <c r="T271" s="99" t="s">
        <v>39</v>
      </c>
      <c r="U271" s="160">
        <f>U270+V268</f>
        <v>97471.98</v>
      </c>
      <c r="V271" s="161"/>
      <c r="W271" s="99" t="s">
        <v>39</v>
      </c>
      <c r="X271" s="160">
        <f>X270+Y268</f>
        <v>90201.65</v>
      </c>
      <c r="Y271" s="161"/>
      <c r="Z271" s="99" t="s">
        <v>39</v>
      </c>
      <c r="AA271" s="160">
        <f>AA270+AB268</f>
        <v>48069.83</v>
      </c>
      <c r="AB271" s="161"/>
      <c r="AC271" s="99" t="s">
        <v>39</v>
      </c>
      <c r="AD271" s="160">
        <f>AD270+AE268</f>
        <v>92759.07</v>
      </c>
      <c r="AE271" s="161"/>
      <c r="AF271" s="99" t="s">
        <v>39</v>
      </c>
      <c r="AG271" s="160">
        <f>AG270+AH268</f>
        <v>921286.88</v>
      </c>
      <c r="AH271" s="161"/>
      <c r="AI271" s="99" t="s">
        <v>40</v>
      </c>
      <c r="AJ271" s="160">
        <f ca="1">AJ270+AK268</f>
        <v>507583.9</v>
      </c>
      <c r="AK271" s="161"/>
      <c r="AL271" s="100" t="s">
        <v>61</v>
      </c>
      <c r="AM271" s="160">
        <f ca="1">AM270+AN268</f>
        <v>88506.19</v>
      </c>
      <c r="AN271" s="161"/>
      <c r="AO271" s="141"/>
      <c r="AP271" s="141"/>
      <c r="AQ271" s="48"/>
      <c r="AR271" s="44"/>
      <c r="AS271" s="45" t="s">
        <v>64</v>
      </c>
      <c r="AU271" s="48"/>
      <c r="AV271" s="48"/>
    </row>
    <row r="272" spans="1:48" s="3" customFormat="1" ht="21" customHeight="1" x14ac:dyDescent="0.2">
      <c r="C272" s="55"/>
      <c r="D272" s="56"/>
      <c r="E272" s="56"/>
      <c r="F272" s="56"/>
      <c r="G272" s="56"/>
      <c r="H272" s="56"/>
      <c r="I272" s="56"/>
      <c r="J272" s="56"/>
      <c r="K272" s="56"/>
      <c r="L272" s="57"/>
      <c r="M272" s="58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0"/>
      <c r="AJ272" s="60"/>
      <c r="AK272" s="50"/>
      <c r="AL272" s="50"/>
      <c r="AM272" s="50"/>
      <c r="AN272" s="50"/>
      <c r="AO272" s="50"/>
      <c r="AP272" s="50"/>
      <c r="AQ272" s="48"/>
      <c r="AR272" s="44"/>
      <c r="AS272" s="45" t="s">
        <v>64</v>
      </c>
      <c r="AU272" s="48"/>
      <c r="AV272" s="48"/>
    </row>
    <row r="273" spans="3:68" s="3" customFormat="1" ht="30" customHeight="1" x14ac:dyDescent="0.2">
      <c r="C273" s="166" t="s">
        <v>41</v>
      </c>
      <c r="D273" s="167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 s="50"/>
      <c r="AO273" s="50"/>
      <c r="AP273" s="50"/>
      <c r="AQ273" s="48"/>
      <c r="AR273" s="44"/>
      <c r="AS273" s="45" t="s">
        <v>64</v>
      </c>
      <c r="AU273" s="48"/>
      <c r="AV273" s="48"/>
    </row>
    <row r="274" spans="3:68" s="3" customFormat="1" ht="28.5" customHeight="1" x14ac:dyDescent="0.2">
      <c r="C274" s="63"/>
      <c r="D274" s="107" t="s">
        <v>42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 s="50"/>
      <c r="AO274" s="50"/>
      <c r="AP274" s="50"/>
      <c r="AQ274" s="48"/>
      <c r="AR274" s="44"/>
      <c r="AS274" s="45" t="s">
        <v>64</v>
      </c>
      <c r="AU274" s="48"/>
      <c r="AV274" s="48"/>
    </row>
    <row r="275" spans="3:68" s="3" customFormat="1" ht="30" customHeight="1" x14ac:dyDescent="0.2">
      <c r="C275" s="64"/>
      <c r="D275" s="107" t="s">
        <v>43</v>
      </c>
      <c r="E275" s="6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 s="50"/>
      <c r="AO275" s="50"/>
      <c r="AP275" s="50"/>
      <c r="AQ275" s="48"/>
      <c r="AR275" s="44"/>
      <c r="AS275" s="45" t="s">
        <v>64</v>
      </c>
      <c r="AU275" s="48"/>
      <c r="AV275" s="48"/>
    </row>
    <row r="276" spans="3:68" s="3" customFormat="1" ht="30" customHeight="1" x14ac:dyDescent="0.2">
      <c r="C276" s="66"/>
      <c r="D276" s="107" t="s">
        <v>44</v>
      </c>
      <c r="E276" s="65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 s="68"/>
      <c r="AO276" s="68"/>
      <c r="AP276" s="68"/>
      <c r="AQ276" s="48"/>
      <c r="AR276" s="44"/>
      <c r="AS276" s="45" t="s">
        <v>64</v>
      </c>
      <c r="AU276" s="48"/>
      <c r="AV276" s="48"/>
    </row>
    <row r="277" spans="3:68" s="3" customFormat="1" ht="30" customHeight="1" x14ac:dyDescent="0.2">
      <c r="C277" s="69"/>
      <c r="D277" s="107" t="s">
        <v>46</v>
      </c>
      <c r="E277" s="65"/>
      <c r="F277" s="65"/>
      <c r="G277" s="65"/>
      <c r="H277" s="6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 s="50"/>
      <c r="AO277" s="50"/>
      <c r="AP277" s="50"/>
      <c r="AQ277" s="48"/>
      <c r="AR277" s="44"/>
      <c r="AS277" s="45" t="s">
        <v>64</v>
      </c>
      <c r="AU277" s="48"/>
      <c r="AV277" s="48"/>
    </row>
    <row r="278" spans="3:68" s="3" customFormat="1" ht="30" customHeight="1" x14ac:dyDescent="0.2">
      <c r="C278" s="61"/>
      <c r="D278" s="61"/>
      <c r="E278" s="62"/>
      <c r="F278" s="62"/>
      <c r="G278" s="62"/>
      <c r="H278" s="62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 s="50"/>
      <c r="AO278" s="50"/>
      <c r="AP278" s="50"/>
      <c r="AQ278" s="48"/>
      <c r="AR278" s="44"/>
      <c r="AS278" s="45" t="s">
        <v>64</v>
      </c>
      <c r="AU278" s="48"/>
      <c r="AV278" s="48"/>
    </row>
    <row r="279" spans="3:68" s="3" customFormat="1" ht="12.75" customHeight="1" x14ac:dyDescent="0.2">
      <c r="C279" s="156" t="s">
        <v>45</v>
      </c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  <c r="AB279" s="156"/>
      <c r="AC279" s="156"/>
      <c r="AD279" s="156"/>
      <c r="AE279" s="156"/>
      <c r="AF279" s="156"/>
      <c r="AG279" s="156"/>
      <c r="AH279" s="156"/>
      <c r="AI279" s="156"/>
      <c r="AJ279" s="156"/>
      <c r="AK279" s="156"/>
      <c r="AL279" s="156"/>
      <c r="AM279" s="156"/>
      <c r="AN279" s="156"/>
      <c r="AO279" s="131"/>
      <c r="AP279" s="131"/>
      <c r="AQ279" s="48"/>
      <c r="AR279" s="44"/>
      <c r="AS279" s="45" t="s">
        <v>64</v>
      </c>
      <c r="AU279" s="48"/>
      <c r="AV279" s="48"/>
    </row>
    <row r="280" spans="3:68" s="4" customFormat="1" ht="30" customHeight="1" x14ac:dyDescent="0.2">
      <c r="C280" s="115"/>
      <c r="D280" s="70"/>
      <c r="E280" s="115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AI280" s="3"/>
      <c r="AQ280" s="48"/>
      <c r="AR280"/>
      <c r="AS280"/>
      <c r="AT280" s="51"/>
      <c r="AU280" s="48"/>
      <c r="AV280" s="48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1"/>
      <c r="BM280" s="51"/>
      <c r="BN280" s="51"/>
      <c r="BO280" s="51"/>
      <c r="BP280" s="51"/>
    </row>
    <row r="281" spans="3:68" s="4" customFormat="1" ht="30" customHeight="1" x14ac:dyDescent="0.2">
      <c r="C281" s="61"/>
      <c r="D281" s="71"/>
      <c r="E281" s="72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AQ281" s="48"/>
      <c r="AR281"/>
      <c r="AS281"/>
      <c r="AT281" s="51"/>
      <c r="AU281" s="48"/>
      <c r="AV281" s="48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</row>
    <row r="282" spans="3:68" s="4" customFormat="1" ht="30" customHeight="1" x14ac:dyDescent="0.2">
      <c r="C282" s="61"/>
      <c r="D282" s="71"/>
      <c r="E282" s="52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AQ282" s="48"/>
      <c r="AR282"/>
      <c r="AS282"/>
      <c r="AT282" s="51"/>
      <c r="AU282" s="48"/>
      <c r="AV282" s="48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</row>
    <row r="283" spans="3:68" s="4" customFormat="1" ht="30" customHeight="1" x14ac:dyDescent="0.2">
      <c r="C283" s="61"/>
      <c r="D283" s="71"/>
      <c r="E283" s="52"/>
      <c r="F283" s="151"/>
      <c r="G283" s="151"/>
      <c r="H283" s="151"/>
      <c r="I283" s="151"/>
      <c r="J283" s="73"/>
      <c r="K283" s="151"/>
      <c r="L283" s="151"/>
      <c r="M283" s="151"/>
      <c r="N283" s="151"/>
      <c r="O283" s="73"/>
      <c r="R283" s="73"/>
      <c r="U283" s="73"/>
      <c r="X283" s="73"/>
      <c r="AA283" s="73"/>
      <c r="AD283" s="73"/>
      <c r="AG283" s="73"/>
      <c r="AQ283" s="48"/>
      <c r="AR283"/>
      <c r="AS283"/>
      <c r="AT283" s="51"/>
      <c r="AU283" s="48"/>
      <c r="AV283" s="48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51"/>
      <c r="BO283" s="51"/>
      <c r="BP283" s="51"/>
    </row>
    <row r="284" spans="3:68" s="4" customFormat="1" ht="41.25" customHeight="1" x14ac:dyDescent="0.2">
      <c r="C284" s="61"/>
      <c r="D284" s="122"/>
      <c r="E284" s="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120"/>
      <c r="AJ284" s="75"/>
      <c r="AK284" s="75"/>
      <c r="AL284" s="75"/>
      <c r="AM284" s="75"/>
      <c r="AN284" s="76"/>
      <c r="AO284" s="76"/>
      <c r="AP284" s="76"/>
      <c r="AQ284" s="48"/>
      <c r="AR284"/>
      <c r="AS284"/>
      <c r="AT284" s="51"/>
      <c r="AU284" s="48"/>
      <c r="AV284" s="48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51"/>
      <c r="BO284" s="51"/>
      <c r="BP284" s="51"/>
    </row>
    <row r="285" spans="3:68" s="4" customFormat="1" ht="30" customHeight="1" x14ac:dyDescent="0.2">
      <c r="C285" s="61"/>
      <c r="D285" s="122"/>
      <c r="E285" s="122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121"/>
      <c r="AJ285" s="153"/>
      <c r="AK285" s="153"/>
      <c r="AL285" s="153"/>
      <c r="AM285" s="77"/>
      <c r="AQ285" s="48"/>
      <c r="AR285"/>
      <c r="AS285"/>
      <c r="AT285" s="51"/>
      <c r="AU285" s="48"/>
      <c r="AV285" s="48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51"/>
      <c r="BO285" s="51"/>
      <c r="BP285" s="51"/>
    </row>
    <row r="286" spans="3:68" s="4" customFormat="1" ht="30" customHeight="1" x14ac:dyDescent="0.2">
      <c r="C286" s="61"/>
      <c r="D286" s="122"/>
      <c r="E286" s="12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121"/>
      <c r="AJ286" s="154"/>
      <c r="AK286" s="154"/>
      <c r="AL286" s="154"/>
      <c r="AM286" s="77"/>
      <c r="AQ286" s="48"/>
      <c r="AR286"/>
      <c r="AS286"/>
      <c r="AT286" s="51"/>
      <c r="AU286" s="48"/>
      <c r="AV286" s="48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51"/>
      <c r="BO286" s="51"/>
      <c r="BP286" s="51"/>
    </row>
    <row r="287" spans="3:68" s="4" customFormat="1" ht="30" customHeight="1" x14ac:dyDescent="0.2">
      <c r="C287" s="61"/>
      <c r="D287" s="123"/>
      <c r="E287" s="78"/>
      <c r="F287" s="155"/>
      <c r="G287" s="155"/>
      <c r="H287" s="155"/>
      <c r="I287" s="155"/>
      <c r="J287" s="155"/>
      <c r="K287" s="122"/>
      <c r="L287" s="122"/>
      <c r="M287" s="122"/>
      <c r="N287" s="122"/>
      <c r="P287" s="5"/>
      <c r="Q287" s="122"/>
      <c r="S287" s="5"/>
      <c r="T287" s="122"/>
      <c r="V287" s="5"/>
      <c r="W287" s="122"/>
      <c r="Y287" s="5"/>
      <c r="Z287" s="122"/>
      <c r="AB287" s="5"/>
      <c r="AC287" s="122"/>
      <c r="AE287" s="5"/>
      <c r="AF287" s="122"/>
      <c r="AH287" s="5"/>
      <c r="AI287" s="73"/>
      <c r="AJ287" s="154"/>
      <c r="AK287" s="154"/>
      <c r="AL287" s="154"/>
      <c r="AM287" s="77"/>
      <c r="AQ287" s="48"/>
      <c r="AR287"/>
      <c r="AS287"/>
      <c r="AT287" s="51"/>
      <c r="AU287" s="48"/>
      <c r="AV287" s="48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</row>
    <row r="288" spans="3:68" s="4" customFormat="1" ht="30" customHeight="1" x14ac:dyDescent="0.2">
      <c r="C288" s="61"/>
      <c r="D288" s="121"/>
      <c r="E288" s="79"/>
      <c r="F288" s="151"/>
      <c r="G288" s="151"/>
      <c r="H288" s="151"/>
      <c r="I288" s="151"/>
      <c r="J288" s="151"/>
      <c r="K288" s="122"/>
      <c r="L288" s="122"/>
      <c r="M288" s="122"/>
      <c r="N288" s="122"/>
      <c r="P288" s="5"/>
      <c r="Q288" s="122"/>
      <c r="S288" s="5"/>
      <c r="T288" s="122"/>
      <c r="V288" s="5"/>
      <c r="W288" s="122"/>
      <c r="Y288" s="5"/>
      <c r="Z288" s="122"/>
      <c r="AB288" s="5"/>
      <c r="AC288" s="122"/>
      <c r="AE288" s="5"/>
      <c r="AF288" s="122"/>
      <c r="AH288" s="5"/>
      <c r="AI288" s="124"/>
      <c r="AJ288" s="150"/>
      <c r="AK288" s="150"/>
      <c r="AL288" s="150"/>
      <c r="AM288" s="77"/>
      <c r="AQ288" s="48"/>
      <c r="AR288"/>
      <c r="AS288"/>
      <c r="AT288" s="51"/>
      <c r="AU288" s="48"/>
      <c r="AV288" s="48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</row>
    <row r="289" spans="3:68" s="4" customFormat="1" ht="30" customHeight="1" x14ac:dyDescent="0.2">
      <c r="C289" s="61"/>
      <c r="D289" s="121"/>
      <c r="E289" s="79"/>
      <c r="F289" s="151"/>
      <c r="G289" s="151"/>
      <c r="H289" s="151"/>
      <c r="I289" s="151"/>
      <c r="J289" s="151"/>
      <c r="K289" s="122"/>
      <c r="L289" s="122"/>
      <c r="M289" s="122"/>
      <c r="N289" s="122"/>
      <c r="P289" s="5"/>
      <c r="Q289" s="122"/>
      <c r="S289" s="5"/>
      <c r="T289" s="122"/>
      <c r="V289" s="5"/>
      <c r="W289" s="122"/>
      <c r="Y289" s="5"/>
      <c r="Z289" s="122"/>
      <c r="AB289" s="5"/>
      <c r="AC289" s="122"/>
      <c r="AE289" s="5"/>
      <c r="AF289" s="122"/>
      <c r="AH289" s="5"/>
      <c r="AI289" s="121"/>
      <c r="AJ289" s="125"/>
      <c r="AK289" s="125"/>
      <c r="AL289" s="125"/>
      <c r="AM289" s="77"/>
      <c r="AQ289" s="48"/>
      <c r="AR289"/>
      <c r="AS289"/>
      <c r="AT289" s="51"/>
      <c r="AU289" s="48"/>
      <c r="AV289" s="48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</row>
    <row r="290" spans="3:68" s="4" customFormat="1" ht="30" customHeight="1" x14ac:dyDescent="0.2">
      <c r="C290" s="61"/>
      <c r="D290" s="121"/>
      <c r="E290" s="79"/>
      <c r="F290" s="151"/>
      <c r="G290" s="151"/>
      <c r="H290" s="151"/>
      <c r="I290" s="151"/>
      <c r="J290" s="73"/>
      <c r="K290" s="122"/>
      <c r="L290" s="122"/>
      <c r="M290" s="122"/>
      <c r="N290" s="122"/>
      <c r="P290" s="5"/>
      <c r="Q290" s="122"/>
      <c r="S290" s="5"/>
      <c r="T290" s="122"/>
      <c r="V290" s="5"/>
      <c r="W290" s="122"/>
      <c r="Y290" s="5"/>
      <c r="Z290" s="122"/>
      <c r="AB290" s="5"/>
      <c r="AC290" s="122"/>
      <c r="AE290" s="5"/>
      <c r="AF290" s="122"/>
      <c r="AH290" s="5"/>
      <c r="AJ290" s="125"/>
      <c r="AK290" s="125"/>
      <c r="AL290" s="125"/>
      <c r="AM290" s="77"/>
      <c r="AQ290" s="48"/>
      <c r="AR290"/>
      <c r="AS290"/>
      <c r="AT290" s="51"/>
      <c r="AU290" s="48"/>
      <c r="AV290" s="48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</row>
    <row r="291" spans="3:68" s="4" customFormat="1" ht="30" customHeight="1" x14ac:dyDescent="0.2">
      <c r="C291" s="61"/>
      <c r="D291" s="124"/>
      <c r="E291" s="79"/>
      <c r="F291" s="152"/>
      <c r="G291" s="152"/>
      <c r="H291" s="152"/>
      <c r="I291" s="152"/>
      <c r="J291" s="152"/>
      <c r="K291" s="122"/>
      <c r="L291" s="122"/>
      <c r="M291" s="122"/>
      <c r="N291" s="122"/>
      <c r="P291" s="5"/>
      <c r="Q291" s="122"/>
      <c r="S291" s="5"/>
      <c r="T291" s="122"/>
      <c r="V291" s="5"/>
      <c r="W291" s="122"/>
      <c r="Y291" s="5"/>
      <c r="Z291" s="122"/>
      <c r="AB291" s="5"/>
      <c r="AC291" s="122"/>
      <c r="AE291" s="5"/>
      <c r="AF291" s="122"/>
      <c r="AH291" s="5"/>
      <c r="AM291" s="77"/>
      <c r="AQ291" s="48"/>
      <c r="AR291"/>
      <c r="AS291"/>
      <c r="AT291" s="51"/>
      <c r="AU291" s="48"/>
      <c r="AV291" s="48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</row>
    <row r="292" spans="3:68" s="4" customFormat="1" ht="30" customHeight="1" x14ac:dyDescent="0.2">
      <c r="C292" s="61"/>
      <c r="D292" s="121"/>
      <c r="E292" s="80"/>
      <c r="F292" s="151"/>
      <c r="G292" s="151"/>
      <c r="H292" s="151"/>
      <c r="I292" s="151"/>
      <c r="J292" s="151"/>
      <c r="K292" s="3"/>
      <c r="L292" s="3"/>
      <c r="M292" s="81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M292" s="77"/>
      <c r="AQ292" s="48"/>
      <c r="AR292"/>
      <c r="AS292"/>
      <c r="AT292" s="51"/>
      <c r="AU292" s="48"/>
      <c r="AV292" s="48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</row>
    <row r="293" spans="3:68" s="4" customFormat="1" ht="20.25" customHeight="1" x14ac:dyDescent="0.2">
      <c r="C293" s="3"/>
      <c r="O293" s="5"/>
      <c r="P293" s="5"/>
      <c r="R293" s="5"/>
      <c r="S293" s="5"/>
      <c r="U293" s="5"/>
      <c r="V293" s="5"/>
      <c r="X293" s="5"/>
      <c r="Y293" s="5"/>
      <c r="AA293" s="5"/>
      <c r="AB293" s="5"/>
      <c r="AD293" s="5"/>
      <c r="AE293" s="5"/>
      <c r="AG293" s="5"/>
      <c r="AH293" s="5"/>
      <c r="AM293" s="82"/>
      <c r="AQ293" s="48"/>
      <c r="AR293"/>
      <c r="AS293"/>
      <c r="AT293" s="51"/>
      <c r="AU293" s="48"/>
      <c r="AV293" s="48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</row>
    <row r="294" spans="3:68" s="4" customFormat="1" x14ac:dyDescent="0.2">
      <c r="C294" s="8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150"/>
      <c r="AJ294" s="150"/>
      <c r="AK294" s="150"/>
      <c r="AL294" s="84"/>
      <c r="AM294" s="84"/>
      <c r="AR294"/>
      <c r="AS294"/>
      <c r="AT294" s="51"/>
      <c r="AU294" s="48"/>
      <c r="AV294" s="48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</row>
    <row r="295" spans="3:68" s="4" customFormat="1" x14ac:dyDescent="0.2">
      <c r="C295" s="83"/>
      <c r="D295" s="51"/>
      <c r="E295" s="83"/>
      <c r="F295" s="51"/>
      <c r="G295" s="62"/>
      <c r="H295" s="6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84"/>
      <c r="AJ295" s="84"/>
      <c r="AK295" s="84"/>
      <c r="AL295" s="84"/>
      <c r="AM295" s="84"/>
      <c r="AR295"/>
      <c r="AS295"/>
      <c r="AT295" s="51"/>
      <c r="AU295" s="48"/>
      <c r="AV295" s="48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</row>
    <row r="296" spans="3:68" s="4" customFormat="1" x14ac:dyDescent="0.2">
      <c r="C296" s="83"/>
      <c r="D296" s="51"/>
      <c r="E296" s="83"/>
      <c r="F296" s="51"/>
      <c r="G296" s="62"/>
      <c r="H296" s="6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84"/>
      <c r="AJ296" s="84"/>
      <c r="AK296" s="84"/>
      <c r="AL296" s="84"/>
      <c r="AM296" s="84"/>
      <c r="AS296" s="51"/>
      <c r="AT296" s="51"/>
      <c r="AU296" s="48"/>
      <c r="AV296" s="48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</row>
    <row r="297" spans="3:68" s="5" customFormat="1" x14ac:dyDescent="0.2">
      <c r="C297" s="83"/>
      <c r="D297" s="51"/>
      <c r="E297" s="83"/>
      <c r="F297" s="51"/>
      <c r="G297" s="62"/>
      <c r="H297" s="62"/>
      <c r="AI297" s="84"/>
      <c r="AJ297" s="84"/>
      <c r="AK297" s="84"/>
      <c r="AL297" s="84"/>
      <c r="AM297" s="84"/>
      <c r="AN297" s="4"/>
      <c r="AO297" s="4"/>
      <c r="AP297" s="4"/>
      <c r="AQ297" s="4"/>
      <c r="AR297" s="4"/>
      <c r="AS297" s="51"/>
      <c r="AT297" s="51"/>
      <c r="AU297" s="48"/>
      <c r="AV297" s="48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</row>
    <row r="298" spans="3:68" s="5" customFormat="1" ht="13.5" hidden="1" thickBot="1" x14ac:dyDescent="0.25">
      <c r="C298" s="83"/>
      <c r="D298" s="85" t="s">
        <v>49</v>
      </c>
      <c r="E298" s="83"/>
      <c r="F298" s="51"/>
      <c r="G298" s="62"/>
      <c r="H298" s="62"/>
      <c r="AI298" s="84"/>
      <c r="AJ298" s="84"/>
      <c r="AK298" s="84"/>
      <c r="AL298" s="84"/>
      <c r="AM298" s="84"/>
      <c r="AN298" s="4"/>
      <c r="AO298" s="4"/>
      <c r="AP298" s="4"/>
      <c r="AQ298" s="4"/>
      <c r="AR298" s="4"/>
      <c r="AS298" s="51"/>
      <c r="AT298" s="51"/>
      <c r="AU298" s="48"/>
      <c r="AV298" s="48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</row>
    <row r="299" spans="3:68" s="5" customFormat="1" hidden="1" x14ac:dyDescent="0.2">
      <c r="C299" s="83"/>
      <c r="D299" s="86" t="s">
        <v>16</v>
      </c>
      <c r="E299" s="83"/>
      <c r="F299" s="51"/>
      <c r="G299" s="62"/>
      <c r="H299" s="62"/>
      <c r="AI299" s="84"/>
      <c r="AJ299" s="84"/>
      <c r="AK299" s="84"/>
      <c r="AL299" s="84"/>
      <c r="AM299" s="84"/>
      <c r="AN299" s="4"/>
      <c r="AO299" s="4"/>
      <c r="AP299" s="4"/>
      <c r="AQ299" s="4"/>
      <c r="AR299" s="4"/>
      <c r="AS299" s="51"/>
      <c r="AT299" s="51"/>
      <c r="AU299" s="48"/>
      <c r="AV299" s="48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51"/>
      <c r="BO299" s="51"/>
      <c r="BP299" s="51"/>
    </row>
    <row r="300" spans="3:68" s="5" customFormat="1" hidden="1" x14ac:dyDescent="0.2">
      <c r="C300" s="83"/>
      <c r="D300" s="86" t="s">
        <v>18</v>
      </c>
      <c r="E300" s="83"/>
      <c r="F300" s="51"/>
      <c r="G300" s="62"/>
      <c r="H300" s="62"/>
      <c r="AI300" s="84"/>
      <c r="AJ300" s="84"/>
      <c r="AK300" s="84"/>
      <c r="AL300" s="84"/>
      <c r="AM300" s="84"/>
      <c r="AN300" s="4"/>
      <c r="AO300" s="4"/>
      <c r="AP300" s="4"/>
      <c r="AQ300" s="4"/>
      <c r="AR300" s="4"/>
      <c r="AS300" s="51"/>
      <c r="AT300" s="51"/>
      <c r="AU300" s="48"/>
      <c r="AV300" s="48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</row>
    <row r="301" spans="3:68" s="5" customFormat="1" hidden="1" x14ac:dyDescent="0.2">
      <c r="C301" s="83"/>
      <c r="D301" s="86" t="s">
        <v>19</v>
      </c>
      <c r="E301" s="83"/>
      <c r="F301" s="51"/>
      <c r="G301" s="62"/>
      <c r="H301" s="62"/>
      <c r="AI301" s="84"/>
      <c r="AJ301" s="84"/>
      <c r="AK301" s="84"/>
      <c r="AL301" s="84"/>
      <c r="AM301" s="84"/>
      <c r="AN301" s="4"/>
      <c r="AO301" s="4"/>
      <c r="AP301" s="4"/>
      <c r="AQ301" s="4"/>
      <c r="AR301" s="4"/>
      <c r="AS301" s="51"/>
      <c r="AT301" s="51"/>
      <c r="AU301" s="48"/>
      <c r="AV301" s="48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51"/>
      <c r="BO301" s="51"/>
      <c r="BP301" s="51"/>
    </row>
    <row r="302" spans="3:68" s="5" customFormat="1" hidden="1" x14ac:dyDescent="0.2">
      <c r="C302" s="83"/>
      <c r="D302" s="86" t="s">
        <v>20</v>
      </c>
      <c r="E302" s="83"/>
      <c r="F302" s="51"/>
      <c r="G302" s="62"/>
      <c r="H302" s="62"/>
      <c r="AI302" s="84"/>
      <c r="AJ302" s="84"/>
      <c r="AK302" s="84"/>
      <c r="AL302" s="84"/>
      <c r="AM302" s="84"/>
      <c r="AN302" s="4"/>
      <c r="AO302" s="4"/>
      <c r="AP302" s="4"/>
      <c r="AQ302" s="4"/>
      <c r="AR302" s="4"/>
      <c r="AS302" s="51"/>
      <c r="AT302" s="51"/>
      <c r="AU302" s="48"/>
      <c r="AV302" s="48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</row>
    <row r="303" spans="3:68" s="5" customFormat="1" hidden="1" x14ac:dyDescent="0.2">
      <c r="C303" s="83"/>
      <c r="D303" s="86" t="s">
        <v>21</v>
      </c>
      <c r="E303" s="83"/>
      <c r="F303" s="51"/>
      <c r="G303" s="62"/>
      <c r="H303" s="62"/>
      <c r="AI303" s="84"/>
      <c r="AJ303" s="84"/>
      <c r="AK303" s="84"/>
      <c r="AL303" s="84"/>
      <c r="AM303" s="84"/>
      <c r="AN303" s="4"/>
      <c r="AO303" s="4"/>
      <c r="AP303" s="4"/>
      <c r="AQ303" s="4"/>
      <c r="AR303" s="4"/>
      <c r="AS303" s="51"/>
      <c r="AT303" s="51"/>
      <c r="AU303" s="48"/>
      <c r="AV303" s="48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</row>
    <row r="304" spans="3:68" s="5" customFormat="1" hidden="1" x14ac:dyDescent="0.2">
      <c r="C304" s="83"/>
      <c r="D304" s="86" t="s">
        <v>22</v>
      </c>
      <c r="E304" s="83"/>
      <c r="F304" s="51"/>
      <c r="G304" s="62"/>
      <c r="H304" s="62"/>
      <c r="AI304" s="84"/>
      <c r="AJ304" s="84"/>
      <c r="AK304" s="84"/>
      <c r="AL304" s="84"/>
      <c r="AM304" s="84"/>
      <c r="AN304" s="4"/>
      <c r="AO304" s="4"/>
      <c r="AP304" s="4"/>
      <c r="AQ304" s="4"/>
      <c r="AR304" s="4"/>
      <c r="AS304" s="51"/>
      <c r="AT304" s="51"/>
      <c r="AU304" s="48"/>
      <c r="AV304" s="48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51"/>
      <c r="BO304" s="51"/>
      <c r="BP304" s="51"/>
    </row>
    <row r="305" spans="3:68" s="5" customFormat="1" hidden="1" x14ac:dyDescent="0.2">
      <c r="C305" s="83"/>
      <c r="D305" s="86" t="s">
        <v>23</v>
      </c>
      <c r="E305" s="83"/>
      <c r="F305" s="51"/>
      <c r="G305" s="62"/>
      <c r="H305" s="62"/>
      <c r="AI305" s="84"/>
      <c r="AJ305" s="84"/>
      <c r="AK305" s="84"/>
      <c r="AL305" s="84"/>
      <c r="AM305" s="84"/>
      <c r="AN305" s="4"/>
      <c r="AO305" s="4"/>
      <c r="AP305" s="4"/>
      <c r="AQ305" s="4"/>
      <c r="AR305" s="4"/>
      <c r="AS305" s="51"/>
      <c r="AT305" s="51"/>
      <c r="AU305" s="48"/>
      <c r="AV305" s="48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51"/>
      <c r="BO305" s="51"/>
      <c r="BP305" s="51"/>
    </row>
    <row r="306" spans="3:68" s="5" customFormat="1" hidden="1" x14ac:dyDescent="0.2">
      <c r="C306" s="83"/>
      <c r="D306" s="86" t="s">
        <v>24</v>
      </c>
      <c r="E306" s="83"/>
      <c r="F306" s="51"/>
      <c r="G306" s="62"/>
      <c r="H306" s="62"/>
      <c r="AI306" s="84"/>
      <c r="AJ306" s="84"/>
      <c r="AK306" s="84"/>
      <c r="AL306" s="84"/>
      <c r="AM306" s="84"/>
      <c r="AN306" s="4"/>
      <c r="AO306" s="4"/>
      <c r="AP306" s="4"/>
      <c r="AQ306" s="4"/>
      <c r="AR306" s="4"/>
      <c r="AS306" s="51"/>
      <c r="AT306" s="51"/>
      <c r="AU306" s="48"/>
      <c r="AV306" s="48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51"/>
      <c r="BO306" s="51"/>
      <c r="BP306" s="51"/>
    </row>
    <row r="307" spans="3:68" s="5" customFormat="1" hidden="1" x14ac:dyDescent="0.2">
      <c r="C307" s="83"/>
      <c r="D307" s="86" t="s">
        <v>50</v>
      </c>
      <c r="E307" s="83"/>
      <c r="F307" s="51"/>
      <c r="G307" s="62"/>
      <c r="H307" s="62"/>
      <c r="AI307" s="84"/>
      <c r="AJ307" s="84"/>
      <c r="AK307" s="84"/>
      <c r="AL307" s="84"/>
      <c r="AM307" s="84"/>
      <c r="AN307" s="4"/>
      <c r="AO307" s="4"/>
      <c r="AP307" s="4"/>
      <c r="AQ307" s="4"/>
      <c r="AR307" s="4"/>
      <c r="AS307" s="51"/>
      <c r="AT307" s="51"/>
      <c r="AU307" s="48"/>
      <c r="AV307" s="48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51"/>
      <c r="BO307" s="51"/>
      <c r="BP307" s="51"/>
    </row>
    <row r="308" spans="3:68" s="5" customFormat="1" hidden="1" x14ac:dyDescent="0.2">
      <c r="C308" s="83"/>
      <c r="D308" s="86" t="s">
        <v>51</v>
      </c>
      <c r="E308" s="83"/>
      <c r="F308" s="51"/>
      <c r="G308" s="62"/>
      <c r="H308" s="62"/>
      <c r="AI308" s="84"/>
      <c r="AJ308" s="84"/>
      <c r="AK308" s="84"/>
      <c r="AL308" s="84"/>
      <c r="AM308" s="84"/>
      <c r="AN308" s="4"/>
      <c r="AO308" s="4"/>
      <c r="AP308" s="4"/>
      <c r="AQ308" s="4"/>
      <c r="AR308" s="4"/>
      <c r="AS308" s="51"/>
      <c r="AT308" s="51"/>
      <c r="AU308" s="48"/>
      <c r="AV308" s="48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51"/>
      <c r="BO308" s="51"/>
      <c r="BP308" s="51"/>
    </row>
    <row r="309" spans="3:68" s="5" customFormat="1" hidden="1" x14ac:dyDescent="0.2">
      <c r="C309" s="83"/>
      <c r="D309" s="86" t="s">
        <v>63</v>
      </c>
      <c r="E309" s="83"/>
      <c r="F309" s="51"/>
      <c r="G309" s="62"/>
      <c r="H309" s="62"/>
      <c r="AI309" s="84"/>
      <c r="AJ309" s="84"/>
      <c r="AK309" s="84"/>
      <c r="AL309" s="84"/>
      <c r="AM309" s="84"/>
      <c r="AN309" s="4"/>
      <c r="AO309" s="4"/>
      <c r="AP309" s="4"/>
      <c r="AQ309" s="4"/>
      <c r="AR309" s="4"/>
      <c r="AS309" s="51"/>
      <c r="AT309" s="51"/>
      <c r="AU309" s="48"/>
      <c r="AV309" s="48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51"/>
      <c r="BO309" s="51"/>
      <c r="BP309" s="51"/>
    </row>
    <row r="310" spans="3:68" s="5" customFormat="1" hidden="1" x14ac:dyDescent="0.2">
      <c r="C310" s="83"/>
      <c r="D310" s="86" t="s">
        <v>52</v>
      </c>
      <c r="E310" s="83"/>
      <c r="F310" s="51"/>
      <c r="G310" s="62"/>
      <c r="H310" s="62"/>
      <c r="AI310" s="84"/>
      <c r="AJ310" s="84"/>
      <c r="AK310" s="84"/>
      <c r="AL310" s="84"/>
      <c r="AM310" s="84"/>
      <c r="AN310" s="4"/>
      <c r="AO310" s="4"/>
      <c r="AP310" s="4"/>
      <c r="AQ310" s="4"/>
      <c r="AR310" s="4"/>
      <c r="AS310" s="51"/>
      <c r="AT310" s="51"/>
      <c r="AU310" s="48"/>
      <c r="AV310" s="48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51"/>
      <c r="BO310" s="51"/>
      <c r="BP310" s="51"/>
    </row>
    <row r="311" spans="3:68" s="5" customFormat="1" hidden="1" x14ac:dyDescent="0.2">
      <c r="C311" s="83"/>
      <c r="D311" s="86" t="s">
        <v>53</v>
      </c>
      <c r="E311" s="83"/>
      <c r="F311" s="51"/>
      <c r="G311" s="62"/>
      <c r="H311" s="62"/>
      <c r="AI311" s="84"/>
      <c r="AJ311" s="84"/>
      <c r="AK311" s="84"/>
      <c r="AL311" s="84"/>
      <c r="AM311" s="84"/>
      <c r="AN311" s="4"/>
      <c r="AO311" s="4"/>
      <c r="AP311" s="4"/>
      <c r="AQ311" s="4"/>
      <c r="AR311" s="4"/>
      <c r="AS311" s="51"/>
      <c r="AT311" s="51"/>
      <c r="AU311" s="48"/>
      <c r="AV311" s="48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51"/>
      <c r="BO311" s="51"/>
      <c r="BP311" s="51"/>
    </row>
    <row r="312" spans="3:68" s="5" customFormat="1" hidden="1" x14ac:dyDescent="0.2">
      <c r="C312" s="83"/>
      <c r="D312" s="86" t="s">
        <v>54</v>
      </c>
      <c r="E312" s="83"/>
      <c r="F312" s="51"/>
      <c r="G312" s="62"/>
      <c r="H312" s="62"/>
      <c r="AI312" s="84"/>
      <c r="AJ312" s="84"/>
      <c r="AK312" s="84"/>
      <c r="AL312" s="84"/>
      <c r="AM312" s="84"/>
      <c r="AN312" s="4"/>
      <c r="AO312" s="4"/>
      <c r="AP312" s="4"/>
      <c r="AQ312" s="4"/>
      <c r="AR312" s="4"/>
      <c r="AS312" s="51"/>
      <c r="AT312" s="51"/>
      <c r="AU312" s="48"/>
      <c r="AV312" s="48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51"/>
      <c r="BO312" s="51"/>
      <c r="BP312" s="51"/>
    </row>
    <row r="313" spans="3:68" s="5" customFormat="1" hidden="1" x14ac:dyDescent="0.2">
      <c r="C313" s="83"/>
      <c r="D313" s="86" t="s">
        <v>55</v>
      </c>
      <c r="E313" s="83"/>
      <c r="F313" s="51"/>
      <c r="G313" s="62"/>
      <c r="H313" s="62"/>
      <c r="AI313" s="84"/>
      <c r="AJ313" s="84"/>
      <c r="AK313" s="84"/>
      <c r="AL313" s="84"/>
      <c r="AM313" s="84"/>
      <c r="AN313" s="4"/>
      <c r="AO313" s="4"/>
      <c r="AP313" s="4"/>
      <c r="AQ313" s="4"/>
      <c r="AR313" s="4"/>
      <c r="AS313" s="51"/>
      <c r="AT313" s="51"/>
      <c r="AU313" s="48"/>
      <c r="AV313" s="48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51"/>
      <c r="BO313" s="51"/>
      <c r="BP313" s="51"/>
    </row>
    <row r="314" spans="3:68" s="5" customFormat="1" hidden="1" x14ac:dyDescent="0.2">
      <c r="C314" s="83"/>
      <c r="D314" s="86" t="s">
        <v>56</v>
      </c>
      <c r="E314" s="83"/>
      <c r="F314" s="51"/>
      <c r="G314" s="62"/>
      <c r="H314" s="62"/>
      <c r="AI314" s="84"/>
      <c r="AJ314" s="84"/>
      <c r="AK314" s="84"/>
      <c r="AL314" s="84"/>
      <c r="AM314" s="84"/>
      <c r="AN314" s="4"/>
      <c r="AO314" s="4"/>
      <c r="AP314" s="4"/>
      <c r="AQ314" s="4"/>
      <c r="AR314" s="4"/>
      <c r="AS314" s="51"/>
      <c r="AT314" s="51"/>
      <c r="AU314" s="48"/>
      <c r="AV314" s="48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51"/>
      <c r="BO314" s="51"/>
      <c r="BP314" s="51"/>
    </row>
    <row r="315" spans="3:68" s="5" customFormat="1" hidden="1" x14ac:dyDescent="0.2">
      <c r="C315" s="83"/>
      <c r="D315" s="86" t="s">
        <v>57</v>
      </c>
      <c r="E315" s="83"/>
      <c r="F315" s="51"/>
      <c r="G315" s="62"/>
      <c r="H315" s="62"/>
      <c r="AI315" s="84"/>
      <c r="AJ315" s="84"/>
      <c r="AK315" s="84"/>
      <c r="AL315" s="84"/>
      <c r="AM315" s="84"/>
      <c r="AN315" s="4"/>
      <c r="AO315" s="4"/>
      <c r="AP315" s="4"/>
      <c r="AQ315" s="4"/>
      <c r="AR315" s="4"/>
      <c r="AS315" s="51"/>
      <c r="AT315" s="51"/>
      <c r="AU315" s="48"/>
      <c r="AV315" s="48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51"/>
      <c r="BO315" s="51"/>
      <c r="BP315" s="51"/>
    </row>
    <row r="316" spans="3:68" s="5" customFormat="1" hidden="1" x14ac:dyDescent="0.2">
      <c r="C316" s="83"/>
      <c r="D316" s="86" t="s">
        <v>58</v>
      </c>
      <c r="E316" s="83"/>
      <c r="F316" s="51"/>
      <c r="G316" s="62"/>
      <c r="H316" s="62"/>
      <c r="AI316" s="84"/>
      <c r="AJ316" s="84"/>
      <c r="AK316" s="84"/>
      <c r="AL316" s="84"/>
      <c r="AM316" s="84"/>
      <c r="AN316" s="4"/>
      <c r="AO316" s="4"/>
      <c r="AP316" s="4"/>
      <c r="AQ316" s="4"/>
      <c r="AR316" s="4"/>
      <c r="AS316" s="51"/>
      <c r="AT316" s="51"/>
      <c r="AU316" s="48"/>
      <c r="AV316" s="48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1"/>
    </row>
    <row r="317" spans="3:68" s="5" customFormat="1" hidden="1" x14ac:dyDescent="0.2">
      <c r="C317" s="83"/>
      <c r="D317" s="86" t="s">
        <v>59</v>
      </c>
      <c r="E317" s="83"/>
      <c r="F317" s="51"/>
      <c r="G317" s="62"/>
      <c r="H317" s="62"/>
      <c r="AI317" s="84"/>
      <c r="AJ317" s="84"/>
      <c r="AK317" s="84"/>
      <c r="AL317" s="84"/>
      <c r="AM317" s="84"/>
      <c r="AN317" s="4"/>
      <c r="AO317" s="4"/>
      <c r="AP317" s="4"/>
      <c r="AQ317" s="4"/>
      <c r="AR317" s="4"/>
      <c r="AS317" s="51"/>
      <c r="AT317" s="51"/>
      <c r="AU317" s="48"/>
      <c r="AV317" s="48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</row>
    <row r="318" spans="3:68" s="5" customFormat="1" ht="13.5" hidden="1" thickBot="1" x14ac:dyDescent="0.25">
      <c r="C318" s="83"/>
      <c r="D318" s="87" t="s">
        <v>60</v>
      </c>
      <c r="E318" s="83"/>
      <c r="F318" s="51"/>
      <c r="G318" s="62"/>
      <c r="H318" s="62"/>
      <c r="AI318" s="84"/>
      <c r="AJ318" s="84"/>
      <c r="AK318" s="84"/>
      <c r="AL318" s="84"/>
      <c r="AM318" s="84"/>
      <c r="AN318" s="4"/>
      <c r="AO318" s="4"/>
      <c r="AP318" s="4"/>
      <c r="AQ318" s="4"/>
      <c r="AR318" s="4"/>
      <c r="AS318" s="51"/>
      <c r="AT318" s="51"/>
      <c r="AU318" s="48"/>
      <c r="AV318" s="48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1"/>
      <c r="BM318" s="51"/>
      <c r="BN318" s="51"/>
      <c r="BO318" s="51"/>
      <c r="BP318" s="51"/>
    </row>
    <row r="319" spans="3:68" s="5" customFormat="1" hidden="1" x14ac:dyDescent="0.2">
      <c r="C319" s="83"/>
      <c r="D319" s="51"/>
      <c r="E319" s="83"/>
      <c r="F319" s="51"/>
      <c r="G319" s="62"/>
      <c r="H319" s="62"/>
      <c r="AI319" s="84"/>
      <c r="AJ319" s="84"/>
      <c r="AK319" s="84"/>
      <c r="AL319" s="84"/>
      <c r="AM319" s="84"/>
      <c r="AN319" s="4"/>
      <c r="AO319" s="4"/>
      <c r="AP319" s="4"/>
      <c r="AQ319" s="4"/>
      <c r="AR319" s="4"/>
      <c r="AS319" s="51"/>
      <c r="AT319" s="51"/>
      <c r="AU319" s="48"/>
      <c r="AV319" s="48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51"/>
      <c r="BO319" s="51"/>
      <c r="BP319" s="51"/>
    </row>
    <row r="320" spans="3:68" s="5" customFormat="1" x14ac:dyDescent="0.2">
      <c r="C320" s="83"/>
      <c r="D320" s="51"/>
      <c r="E320" s="83"/>
      <c r="F320" s="51"/>
      <c r="G320" s="62"/>
      <c r="H320" s="62"/>
      <c r="AI320" s="84"/>
      <c r="AJ320" s="84"/>
      <c r="AK320" s="84"/>
      <c r="AL320" s="84"/>
      <c r="AM320" s="84"/>
      <c r="AN320" s="4"/>
      <c r="AO320" s="4"/>
      <c r="AP320" s="4"/>
      <c r="AQ320" s="4"/>
      <c r="AR320" s="4"/>
      <c r="AS320" s="51"/>
      <c r="AT320" s="51"/>
      <c r="AU320" s="48"/>
      <c r="AV320" s="48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1"/>
      <c r="BM320" s="51"/>
      <c r="BN320" s="51"/>
      <c r="BO320" s="51"/>
      <c r="BP320" s="51"/>
    </row>
    <row r="321" spans="3:68" s="5" customFormat="1" x14ac:dyDescent="0.2">
      <c r="C321" s="83"/>
      <c r="D321" s="51"/>
      <c r="E321" s="83"/>
      <c r="F321" s="51"/>
      <c r="G321" s="62"/>
      <c r="H321" s="62"/>
      <c r="AI321" s="84"/>
      <c r="AJ321" s="84"/>
      <c r="AK321" s="84"/>
      <c r="AL321" s="84"/>
      <c r="AM321" s="84"/>
      <c r="AN321" s="4"/>
      <c r="AO321" s="4"/>
      <c r="AP321" s="4"/>
      <c r="AQ321" s="4"/>
      <c r="AR321" s="4"/>
      <c r="AS321" s="51"/>
      <c r="AT321" s="51"/>
      <c r="AU321" s="48"/>
      <c r="AV321" s="48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1"/>
      <c r="BM321" s="51"/>
      <c r="BN321" s="51"/>
      <c r="BO321" s="51"/>
      <c r="BP321" s="51"/>
    </row>
    <row r="322" spans="3:68" s="5" customFormat="1" x14ac:dyDescent="0.2">
      <c r="C322" s="83"/>
      <c r="D322" s="51"/>
      <c r="E322" s="83"/>
      <c r="F322" s="51"/>
      <c r="G322" s="62"/>
      <c r="H322" s="62"/>
      <c r="AI322" s="84"/>
      <c r="AJ322" s="84"/>
      <c r="AK322" s="84"/>
      <c r="AL322" s="84"/>
      <c r="AM322" s="84"/>
      <c r="AN322" s="4"/>
      <c r="AO322" s="4"/>
      <c r="AP322" s="4"/>
      <c r="AQ322" s="4"/>
      <c r="AR322" s="4"/>
      <c r="AS322" s="51"/>
      <c r="AT322" s="51"/>
      <c r="AU322" s="48"/>
      <c r="AV322" s="48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1"/>
      <c r="BM322" s="51"/>
      <c r="BN322" s="51"/>
      <c r="BO322" s="51"/>
      <c r="BP322" s="51"/>
    </row>
    <row r="323" spans="3:68" s="5" customFormat="1" x14ac:dyDescent="0.2">
      <c r="C323" s="83"/>
      <c r="D323" s="51"/>
      <c r="E323" s="83"/>
      <c r="F323" s="51"/>
      <c r="G323" s="62"/>
      <c r="H323" s="62"/>
      <c r="AI323" s="84"/>
      <c r="AJ323" s="84"/>
      <c r="AK323" s="84"/>
      <c r="AL323" s="84"/>
      <c r="AM323" s="84"/>
      <c r="AN323" s="4"/>
      <c r="AO323" s="4"/>
      <c r="AP323" s="4"/>
      <c r="AQ323" s="4"/>
      <c r="AR323" s="4"/>
      <c r="AS323" s="51"/>
      <c r="AT323" s="51"/>
      <c r="AU323" s="48"/>
      <c r="AV323" s="48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1"/>
      <c r="BM323" s="51"/>
      <c r="BN323" s="51"/>
      <c r="BO323" s="51"/>
      <c r="BP323" s="51"/>
    </row>
    <row r="324" spans="3:68" s="5" customFormat="1" x14ac:dyDescent="0.2">
      <c r="C324" s="83"/>
      <c r="D324" s="51"/>
      <c r="E324" s="83"/>
      <c r="F324" s="51"/>
      <c r="G324" s="62"/>
      <c r="H324" s="62"/>
      <c r="AI324" s="84"/>
      <c r="AJ324" s="84"/>
      <c r="AK324" s="84"/>
      <c r="AL324" s="84"/>
      <c r="AM324" s="84"/>
      <c r="AN324" s="4"/>
      <c r="AO324" s="4"/>
      <c r="AP324" s="4"/>
      <c r="AQ324" s="4"/>
      <c r="AR324" s="4"/>
      <c r="AS324" s="51"/>
      <c r="AT324" s="51"/>
      <c r="AU324" s="48"/>
      <c r="AV324" s="48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</row>
    <row r="325" spans="3:68" s="5" customFormat="1" x14ac:dyDescent="0.2">
      <c r="C325" s="83"/>
      <c r="D325" s="51"/>
      <c r="E325" s="83"/>
      <c r="F325" s="51"/>
      <c r="G325" s="62"/>
      <c r="H325" s="62"/>
      <c r="AI325" s="84"/>
      <c r="AJ325" s="84"/>
      <c r="AK325" s="84"/>
      <c r="AL325" s="84"/>
      <c r="AM325" s="84"/>
      <c r="AN325" s="4"/>
      <c r="AO325" s="4"/>
      <c r="AP325" s="4"/>
      <c r="AQ325" s="4"/>
      <c r="AR325" s="4"/>
      <c r="AS325" s="51"/>
      <c r="AT325" s="51"/>
      <c r="AU325" s="48"/>
      <c r="AV325" s="48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</row>
    <row r="326" spans="3:68" s="5" customFormat="1" x14ac:dyDescent="0.2">
      <c r="C326" s="83"/>
      <c r="D326" s="51"/>
      <c r="E326" s="83"/>
      <c r="F326" s="51"/>
      <c r="G326" s="62"/>
      <c r="H326" s="62"/>
      <c r="AI326" s="84"/>
      <c r="AJ326" s="84"/>
      <c r="AK326" s="84"/>
      <c r="AL326" s="84"/>
      <c r="AM326" s="84"/>
      <c r="AN326" s="4"/>
      <c r="AO326" s="4"/>
      <c r="AP326" s="4"/>
      <c r="AQ326" s="4"/>
      <c r="AR326" s="4"/>
      <c r="AS326" s="51"/>
      <c r="AT326" s="51"/>
      <c r="AU326" s="48"/>
      <c r="AV326" s="48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</row>
    <row r="327" spans="3:68" s="5" customFormat="1" x14ac:dyDescent="0.2">
      <c r="C327" s="83"/>
      <c r="D327" s="51"/>
      <c r="E327" s="83"/>
      <c r="F327" s="51"/>
      <c r="G327" s="62"/>
      <c r="H327" s="62"/>
      <c r="AI327" s="84"/>
      <c r="AJ327" s="84"/>
      <c r="AK327" s="84"/>
      <c r="AL327" s="84"/>
      <c r="AM327" s="84"/>
      <c r="AN327" s="4"/>
      <c r="AO327" s="4"/>
      <c r="AP327" s="4"/>
      <c r="AQ327" s="4"/>
      <c r="AR327" s="4"/>
      <c r="AS327" s="51"/>
      <c r="AT327" s="51"/>
      <c r="AU327" s="48"/>
      <c r="AV327" s="48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</row>
    <row r="328" spans="3:68" s="5" customFormat="1" x14ac:dyDescent="0.2">
      <c r="C328" s="83"/>
      <c r="D328" s="51"/>
      <c r="E328" s="83"/>
      <c r="F328" s="51"/>
      <c r="G328" s="62"/>
      <c r="H328" s="62"/>
      <c r="AI328" s="84"/>
      <c r="AJ328" s="84"/>
      <c r="AK328" s="84"/>
      <c r="AL328" s="84"/>
      <c r="AM328" s="84"/>
      <c r="AN328" s="4"/>
      <c r="AO328" s="4"/>
      <c r="AP328" s="4"/>
      <c r="AQ328" s="4"/>
      <c r="AR328" s="4"/>
      <c r="AS328" s="51"/>
      <c r="AT328" s="51"/>
      <c r="AU328" s="48"/>
      <c r="AV328" s="48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</row>
    <row r="329" spans="3:68" s="5" customFormat="1" x14ac:dyDescent="0.2">
      <c r="C329" s="83"/>
      <c r="D329" s="51"/>
      <c r="E329" s="83"/>
      <c r="F329" s="51"/>
      <c r="G329" s="62"/>
      <c r="H329" s="62"/>
      <c r="AI329" s="84"/>
      <c r="AJ329" s="84"/>
      <c r="AK329" s="84"/>
      <c r="AL329" s="84"/>
      <c r="AM329" s="84"/>
      <c r="AN329" s="4"/>
      <c r="AO329" s="4"/>
      <c r="AP329" s="4"/>
      <c r="AQ329" s="4"/>
      <c r="AR329" s="4"/>
      <c r="AS329" s="51"/>
      <c r="AT329" s="51"/>
      <c r="AU329" s="48"/>
      <c r="AV329" s="48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</row>
    <row r="330" spans="3:68" s="5" customFormat="1" x14ac:dyDescent="0.2">
      <c r="C330" s="83"/>
      <c r="D330" s="51"/>
      <c r="E330" s="83"/>
      <c r="F330" s="51"/>
      <c r="G330" s="62"/>
      <c r="H330" s="62"/>
      <c r="AI330" s="84"/>
      <c r="AJ330" s="84"/>
      <c r="AK330" s="84"/>
      <c r="AL330" s="84"/>
      <c r="AM330" s="84"/>
      <c r="AN330" s="4"/>
      <c r="AO330" s="4"/>
      <c r="AP330" s="4"/>
      <c r="AQ330" s="4"/>
      <c r="AR330" s="4"/>
      <c r="AS330" s="51"/>
      <c r="AT330" s="51"/>
      <c r="AU330" s="48"/>
      <c r="AV330" s="48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</row>
    <row r="331" spans="3:68" s="5" customFormat="1" x14ac:dyDescent="0.2">
      <c r="C331" s="83"/>
      <c r="D331" s="51"/>
      <c r="E331" s="83"/>
      <c r="F331" s="51"/>
      <c r="G331" s="62"/>
      <c r="H331" s="62"/>
      <c r="AI331" s="84"/>
      <c r="AJ331" s="84"/>
      <c r="AK331" s="84"/>
      <c r="AL331" s="84"/>
      <c r="AM331" s="84"/>
      <c r="AN331" s="4"/>
      <c r="AO331" s="4"/>
      <c r="AP331" s="4"/>
      <c r="AQ331" s="4"/>
      <c r="AR331" s="4"/>
      <c r="AS331" s="51"/>
      <c r="AT331" s="51"/>
      <c r="AU331" s="48"/>
      <c r="AV331" s="48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</row>
    <row r="332" spans="3:68" s="5" customFormat="1" x14ac:dyDescent="0.2">
      <c r="C332" s="83"/>
      <c r="D332" s="51"/>
      <c r="E332" s="83"/>
      <c r="F332" s="51"/>
      <c r="G332" s="62"/>
      <c r="H332" s="62"/>
      <c r="AI332" s="84"/>
      <c r="AJ332" s="84"/>
      <c r="AK332" s="84"/>
      <c r="AL332" s="84"/>
      <c r="AM332" s="84"/>
      <c r="AN332" s="4"/>
      <c r="AO332" s="4"/>
      <c r="AP332" s="4"/>
      <c r="AQ332" s="4"/>
      <c r="AR332" s="4"/>
      <c r="AS332" s="51"/>
      <c r="AT332" s="51"/>
      <c r="AU332" s="48"/>
      <c r="AV332" s="48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</row>
    <row r="333" spans="3:68" s="5" customFormat="1" x14ac:dyDescent="0.2">
      <c r="C333" s="83"/>
      <c r="D333" s="51"/>
      <c r="E333" s="83"/>
      <c r="F333" s="51"/>
      <c r="G333" s="62"/>
      <c r="H333" s="62"/>
      <c r="AI333" s="84"/>
      <c r="AJ333" s="84"/>
      <c r="AK333" s="84"/>
      <c r="AL333" s="84"/>
      <c r="AM333" s="84"/>
      <c r="AN333" s="4"/>
      <c r="AO333" s="4"/>
      <c r="AP333" s="4"/>
      <c r="AQ333" s="4"/>
      <c r="AR333" s="4"/>
      <c r="AS333" s="51"/>
      <c r="AT333" s="51"/>
      <c r="AU333" s="48"/>
      <c r="AV333" s="48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</row>
    <row r="334" spans="3:68" s="5" customFormat="1" x14ac:dyDescent="0.2">
      <c r="C334" s="83"/>
      <c r="D334" s="51"/>
      <c r="E334" s="83"/>
      <c r="F334" s="51"/>
      <c r="G334" s="62"/>
      <c r="H334" s="62"/>
      <c r="AI334" s="84"/>
      <c r="AJ334" s="84"/>
      <c r="AK334" s="84"/>
      <c r="AL334" s="84"/>
      <c r="AM334" s="84"/>
      <c r="AN334" s="4"/>
      <c r="AO334" s="4"/>
      <c r="AP334" s="4"/>
      <c r="AQ334" s="4"/>
      <c r="AR334" s="4"/>
      <c r="AS334" s="51"/>
      <c r="AT334" s="51"/>
      <c r="AU334" s="48"/>
      <c r="AV334" s="48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</row>
    <row r="335" spans="3:68" s="5" customFormat="1" x14ac:dyDescent="0.2">
      <c r="C335" s="83"/>
      <c r="D335" s="51"/>
      <c r="E335" s="83"/>
      <c r="F335" s="51"/>
      <c r="G335" s="62"/>
      <c r="H335" s="62"/>
      <c r="AI335" s="84"/>
      <c r="AJ335" s="84"/>
      <c r="AK335" s="84"/>
      <c r="AL335" s="84"/>
      <c r="AM335" s="84"/>
      <c r="AN335" s="4"/>
      <c r="AO335" s="4"/>
      <c r="AP335" s="4"/>
      <c r="AQ335" s="4"/>
      <c r="AR335" s="4"/>
      <c r="AS335" s="51"/>
      <c r="AT335" s="51"/>
      <c r="AU335" s="48"/>
      <c r="AV335" s="48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</row>
    <row r="336" spans="3:68" s="5" customFormat="1" x14ac:dyDescent="0.2">
      <c r="C336" s="83"/>
      <c r="D336" s="51"/>
      <c r="E336" s="83"/>
      <c r="F336" s="51"/>
      <c r="G336" s="62"/>
      <c r="H336" s="62"/>
      <c r="AI336" s="84"/>
      <c r="AJ336" s="84"/>
      <c r="AK336" s="84"/>
      <c r="AL336" s="84"/>
      <c r="AM336" s="84"/>
      <c r="AN336" s="4"/>
      <c r="AO336" s="4"/>
      <c r="AP336" s="4"/>
      <c r="AQ336" s="4"/>
      <c r="AR336" s="4"/>
      <c r="AS336" s="51"/>
      <c r="AT336" s="51"/>
      <c r="AU336" s="48"/>
      <c r="AV336" s="48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</row>
    <row r="337" spans="3:68" s="5" customFormat="1" x14ac:dyDescent="0.2">
      <c r="C337" s="83"/>
      <c r="D337" s="51"/>
      <c r="E337" s="83"/>
      <c r="F337" s="51"/>
      <c r="G337" s="62"/>
      <c r="H337" s="62"/>
      <c r="AI337" s="84"/>
      <c r="AJ337" s="84"/>
      <c r="AK337" s="84"/>
      <c r="AL337" s="84"/>
      <c r="AM337" s="84"/>
      <c r="AN337" s="4"/>
      <c r="AO337" s="4"/>
      <c r="AP337" s="4"/>
      <c r="AQ337" s="4"/>
      <c r="AR337" s="4"/>
      <c r="AS337" s="51"/>
      <c r="AT337" s="51"/>
      <c r="AU337" s="48"/>
      <c r="AV337" s="48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</row>
    <row r="338" spans="3:68" s="5" customFormat="1" x14ac:dyDescent="0.2">
      <c r="C338" s="83"/>
      <c r="D338" s="51"/>
      <c r="E338" s="83"/>
      <c r="F338" s="51"/>
      <c r="G338" s="62"/>
      <c r="H338" s="62"/>
      <c r="AI338" s="84"/>
      <c r="AJ338" s="84"/>
      <c r="AK338" s="84"/>
      <c r="AL338" s="84"/>
      <c r="AM338" s="84"/>
      <c r="AN338" s="4"/>
      <c r="AO338" s="4"/>
      <c r="AP338" s="4"/>
      <c r="AQ338" s="4"/>
      <c r="AR338" s="4"/>
      <c r="AS338" s="51"/>
      <c r="AT338" s="51"/>
      <c r="AU338" s="48"/>
      <c r="AV338" s="48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</row>
    <row r="339" spans="3:68" s="5" customFormat="1" x14ac:dyDescent="0.2">
      <c r="C339" s="83"/>
      <c r="D339" s="51"/>
      <c r="E339" s="83"/>
      <c r="F339" s="51"/>
      <c r="G339" s="62"/>
      <c r="H339" s="62"/>
      <c r="AI339" s="84"/>
      <c r="AJ339" s="84"/>
      <c r="AK339" s="84"/>
      <c r="AL339" s="84"/>
      <c r="AM339" s="84"/>
      <c r="AN339" s="4"/>
      <c r="AO339" s="4"/>
      <c r="AP339" s="4"/>
      <c r="AQ339" s="4"/>
      <c r="AR339" s="4"/>
      <c r="AS339" s="51"/>
      <c r="AT339" s="51"/>
      <c r="AU339" s="48"/>
      <c r="AV339" s="48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</row>
    <row r="340" spans="3:68" s="5" customFormat="1" x14ac:dyDescent="0.2">
      <c r="C340" s="83"/>
      <c r="D340" s="51"/>
      <c r="E340" s="83"/>
      <c r="F340" s="51"/>
      <c r="G340" s="62"/>
      <c r="H340" s="62"/>
      <c r="AI340" s="84"/>
      <c r="AJ340" s="84"/>
      <c r="AK340" s="84"/>
      <c r="AL340" s="84"/>
      <c r="AM340" s="84"/>
      <c r="AN340" s="4"/>
      <c r="AO340" s="4"/>
      <c r="AP340" s="4"/>
      <c r="AQ340" s="4"/>
      <c r="AR340" s="4"/>
      <c r="AS340" s="51"/>
      <c r="AT340" s="51"/>
      <c r="AU340" s="48"/>
      <c r="AV340" s="48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1"/>
      <c r="BM340" s="51"/>
      <c r="BN340" s="51"/>
      <c r="BO340" s="51"/>
      <c r="BP340" s="51"/>
    </row>
    <row r="341" spans="3:68" s="5" customFormat="1" x14ac:dyDescent="0.2">
      <c r="C341" s="83"/>
      <c r="D341" s="51"/>
      <c r="E341" s="83"/>
      <c r="F341" s="51"/>
      <c r="G341" s="62"/>
      <c r="H341" s="62"/>
      <c r="AI341" s="84"/>
      <c r="AJ341" s="84"/>
      <c r="AK341" s="84"/>
      <c r="AL341" s="84"/>
      <c r="AM341" s="84"/>
      <c r="AN341" s="4"/>
      <c r="AO341" s="4"/>
      <c r="AP341" s="4"/>
      <c r="AQ341" s="4"/>
      <c r="AR341" s="4"/>
      <c r="AS341" s="51"/>
      <c r="AT341" s="51"/>
      <c r="AU341" s="48"/>
      <c r="AV341" s="48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1"/>
      <c r="BM341" s="51"/>
      <c r="BN341" s="51"/>
      <c r="BO341" s="51"/>
      <c r="BP341" s="51"/>
    </row>
    <row r="342" spans="3:68" s="5" customFormat="1" x14ac:dyDescent="0.2">
      <c r="C342" s="83"/>
      <c r="D342" s="51"/>
      <c r="E342" s="83"/>
      <c r="F342" s="51"/>
      <c r="G342" s="62"/>
      <c r="H342" s="62"/>
      <c r="AI342" s="84"/>
      <c r="AJ342" s="84"/>
      <c r="AK342" s="84"/>
      <c r="AL342" s="84"/>
      <c r="AM342" s="84"/>
      <c r="AN342" s="4"/>
      <c r="AO342" s="4"/>
      <c r="AP342" s="4"/>
      <c r="AQ342" s="4"/>
      <c r="AR342" s="4"/>
      <c r="AS342" s="51"/>
      <c r="AT342" s="51"/>
      <c r="AU342" s="48"/>
      <c r="AV342" s="48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51"/>
      <c r="BO342" s="51"/>
      <c r="BP342" s="51"/>
    </row>
    <row r="343" spans="3:68" s="5" customFormat="1" x14ac:dyDescent="0.2">
      <c r="C343" s="83"/>
      <c r="D343" s="51"/>
      <c r="E343" s="83"/>
      <c r="F343" s="51"/>
      <c r="G343" s="67"/>
      <c r="H343" s="67"/>
      <c r="AI343" s="84"/>
      <c r="AJ343" s="84"/>
      <c r="AK343" s="84"/>
      <c r="AL343" s="84"/>
      <c r="AM343" s="84"/>
      <c r="AN343" s="4"/>
      <c r="AO343" s="4"/>
      <c r="AP343" s="4"/>
      <c r="AQ343" s="4"/>
      <c r="AR343" s="4"/>
      <c r="AS343" s="51"/>
      <c r="AT343" s="51"/>
      <c r="AU343" s="48"/>
      <c r="AV343" s="48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51"/>
      <c r="BO343" s="51"/>
      <c r="BP343" s="51"/>
    </row>
    <row r="344" spans="3:68" s="5" customFormat="1" x14ac:dyDescent="0.2">
      <c r="C344" s="83"/>
      <c r="D344" s="51"/>
      <c r="E344" s="83"/>
      <c r="F344" s="51"/>
      <c r="G344" s="67"/>
      <c r="H344" s="67"/>
      <c r="AI344" s="84"/>
      <c r="AJ344" s="84"/>
      <c r="AK344" s="84"/>
      <c r="AL344" s="84"/>
      <c r="AM344" s="84"/>
      <c r="AN344" s="4"/>
      <c r="AO344" s="4"/>
      <c r="AP344" s="4"/>
      <c r="AQ344" s="4"/>
      <c r="AR344" s="4"/>
      <c r="AS344" s="51"/>
      <c r="AT344" s="51"/>
      <c r="AU344" s="48"/>
      <c r="AV344" s="48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51"/>
      <c r="BO344" s="51"/>
      <c r="BP344" s="51"/>
    </row>
    <row r="345" spans="3:68" s="5" customFormat="1" x14ac:dyDescent="0.2">
      <c r="C345" s="83"/>
      <c r="D345" s="51"/>
      <c r="E345" s="83"/>
      <c r="F345" s="51"/>
      <c r="G345" s="62"/>
      <c r="H345" s="62"/>
      <c r="AI345" s="84"/>
      <c r="AJ345" s="84"/>
      <c r="AK345" s="84"/>
      <c r="AL345" s="84"/>
      <c r="AM345" s="84"/>
      <c r="AN345" s="4"/>
      <c r="AO345" s="4"/>
      <c r="AP345" s="4"/>
      <c r="AQ345" s="4"/>
      <c r="AR345" s="4"/>
      <c r="AS345" s="51"/>
      <c r="AT345" s="51"/>
      <c r="AU345" s="48"/>
      <c r="AV345" s="48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51"/>
      <c r="BO345" s="51"/>
      <c r="BP345" s="51"/>
    </row>
    <row r="346" spans="3:68" s="5" customFormat="1" x14ac:dyDescent="0.2">
      <c r="C346" s="83"/>
      <c r="D346" s="51"/>
      <c r="E346" s="83"/>
      <c r="F346" s="51"/>
      <c r="G346" s="62"/>
      <c r="H346" s="62"/>
      <c r="AI346" s="84"/>
      <c r="AJ346" s="84"/>
      <c r="AK346" s="84"/>
      <c r="AL346" s="84"/>
      <c r="AM346" s="84"/>
      <c r="AN346" s="4"/>
      <c r="AO346" s="4"/>
      <c r="AP346" s="4"/>
      <c r="AQ346" s="4"/>
      <c r="AR346" s="4"/>
      <c r="AS346" s="51"/>
      <c r="AT346" s="51"/>
      <c r="AU346" s="48"/>
      <c r="AV346" s="48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</row>
    <row r="347" spans="3:68" s="5" customFormat="1" x14ac:dyDescent="0.2">
      <c r="C347" s="83"/>
      <c r="D347" s="51"/>
      <c r="E347" s="83"/>
      <c r="F347" s="51"/>
      <c r="G347" s="62"/>
      <c r="H347" s="62"/>
      <c r="AI347" s="84"/>
      <c r="AJ347" s="84"/>
      <c r="AK347" s="84"/>
      <c r="AL347" s="84"/>
      <c r="AM347" s="84"/>
      <c r="AN347" s="4"/>
      <c r="AO347" s="4"/>
      <c r="AP347" s="4"/>
      <c r="AQ347" s="4"/>
      <c r="AR347" s="4"/>
      <c r="AS347" s="51"/>
      <c r="AT347" s="51"/>
      <c r="AU347" s="48"/>
      <c r="AV347" s="48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</row>
    <row r="348" spans="3:68" s="5" customFormat="1" x14ac:dyDescent="0.2">
      <c r="C348" s="83"/>
      <c r="D348" s="51"/>
      <c r="E348" s="83"/>
      <c r="F348" s="51"/>
      <c r="G348" s="62"/>
      <c r="H348" s="62"/>
      <c r="AI348" s="84"/>
      <c r="AJ348" s="84"/>
      <c r="AK348" s="84"/>
      <c r="AL348" s="84"/>
      <c r="AM348" s="84"/>
      <c r="AN348" s="4"/>
      <c r="AO348" s="4"/>
      <c r="AP348" s="4"/>
      <c r="AQ348" s="4"/>
      <c r="AR348" s="4"/>
      <c r="AS348" s="51"/>
      <c r="AT348" s="51"/>
      <c r="AU348" s="48"/>
      <c r="AV348" s="48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</row>
    <row r="349" spans="3:68" s="5" customFormat="1" x14ac:dyDescent="0.2">
      <c r="C349" s="83"/>
      <c r="D349" s="51"/>
      <c r="E349" s="83"/>
      <c r="F349" s="51"/>
      <c r="G349" s="62"/>
      <c r="H349" s="62"/>
      <c r="AI349" s="84"/>
      <c r="AJ349" s="84"/>
      <c r="AK349" s="84"/>
      <c r="AL349" s="84"/>
      <c r="AM349" s="84"/>
      <c r="AN349" s="4"/>
      <c r="AO349" s="4"/>
      <c r="AP349" s="4"/>
      <c r="AQ349" s="4"/>
      <c r="AR349" s="4"/>
      <c r="AS349" s="51"/>
      <c r="AT349" s="51"/>
      <c r="AU349" s="48"/>
      <c r="AV349" s="48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51"/>
      <c r="BO349" s="51"/>
      <c r="BP349" s="51"/>
    </row>
    <row r="350" spans="3:68" s="5" customFormat="1" x14ac:dyDescent="0.2">
      <c r="C350" s="83"/>
      <c r="D350" s="51"/>
      <c r="E350" s="83"/>
      <c r="F350" s="51"/>
      <c r="G350" s="67"/>
      <c r="H350" s="67"/>
      <c r="AI350" s="84"/>
      <c r="AJ350" s="84"/>
      <c r="AK350" s="84"/>
      <c r="AL350" s="84"/>
      <c r="AM350" s="84"/>
      <c r="AN350" s="4"/>
      <c r="AO350" s="4"/>
      <c r="AP350" s="4"/>
      <c r="AQ350" s="4"/>
      <c r="AR350" s="4"/>
      <c r="AS350" s="51"/>
      <c r="AT350" s="51"/>
      <c r="AU350" s="48"/>
      <c r="AV350" s="48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1"/>
      <c r="BM350" s="51"/>
      <c r="BN350" s="51"/>
      <c r="BO350" s="51"/>
      <c r="BP350" s="51"/>
    </row>
    <row r="351" spans="3:68" s="5" customFormat="1" x14ac:dyDescent="0.2">
      <c r="C351" s="83"/>
      <c r="D351" s="51"/>
      <c r="E351" s="83"/>
      <c r="F351" s="51"/>
      <c r="G351" s="62"/>
      <c r="H351" s="62"/>
      <c r="AI351" s="84"/>
      <c r="AJ351" s="84"/>
      <c r="AK351" s="84"/>
      <c r="AL351" s="84"/>
      <c r="AM351" s="84"/>
      <c r="AN351" s="4"/>
      <c r="AO351" s="4"/>
      <c r="AP351" s="4"/>
      <c r="AQ351" s="4"/>
      <c r="AR351" s="4"/>
      <c r="AS351" s="51"/>
      <c r="AT351" s="51"/>
      <c r="AU351" s="48"/>
      <c r="AV351" s="48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51"/>
      <c r="BO351" s="51"/>
      <c r="BP351" s="51"/>
    </row>
    <row r="352" spans="3:68" s="5" customFormat="1" x14ac:dyDescent="0.2">
      <c r="C352" s="83"/>
      <c r="D352" s="51"/>
      <c r="E352" s="83"/>
      <c r="F352" s="51"/>
      <c r="G352" s="62"/>
      <c r="H352" s="62"/>
      <c r="AI352" s="84"/>
      <c r="AJ352" s="84"/>
      <c r="AK352" s="84"/>
      <c r="AL352" s="84"/>
      <c r="AM352" s="84"/>
      <c r="AN352" s="4"/>
      <c r="AO352" s="4"/>
      <c r="AP352" s="4"/>
      <c r="AQ352" s="4"/>
      <c r="AR352" s="4"/>
      <c r="AS352" s="51"/>
      <c r="AT352" s="51"/>
      <c r="AU352" s="48"/>
      <c r="AV352" s="48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51"/>
      <c r="BO352" s="51"/>
      <c r="BP352" s="51"/>
    </row>
    <row r="353" spans="3:68" s="5" customFormat="1" x14ac:dyDescent="0.2">
      <c r="C353" s="83"/>
      <c r="D353" s="51"/>
      <c r="E353" s="83"/>
      <c r="F353" s="51"/>
      <c r="G353" s="62"/>
      <c r="H353" s="62"/>
      <c r="AI353" s="84"/>
      <c r="AJ353" s="84"/>
      <c r="AK353" s="84"/>
      <c r="AL353" s="84"/>
      <c r="AM353" s="84"/>
      <c r="AN353" s="4"/>
      <c r="AO353" s="4"/>
      <c r="AP353" s="4"/>
      <c r="AQ353" s="4"/>
      <c r="AR353" s="4"/>
      <c r="AS353" s="51"/>
      <c r="AT353" s="51"/>
      <c r="AU353" s="48"/>
      <c r="AV353" s="48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</row>
    <row r="354" spans="3:68" s="5" customFormat="1" x14ac:dyDescent="0.2">
      <c r="C354" s="83"/>
      <c r="D354" s="51"/>
      <c r="E354" s="83"/>
      <c r="F354" s="51"/>
      <c r="G354" s="67"/>
      <c r="H354" s="67"/>
      <c r="AI354" s="84"/>
      <c r="AJ354" s="84"/>
      <c r="AK354" s="84"/>
      <c r="AL354" s="84"/>
      <c r="AM354" s="84"/>
      <c r="AN354" s="4"/>
      <c r="AO354" s="4"/>
      <c r="AP354" s="4"/>
      <c r="AQ354" s="4"/>
      <c r="AR354" s="4"/>
      <c r="AS354" s="51"/>
      <c r="AT354" s="51"/>
      <c r="AU354" s="48"/>
      <c r="AV354" s="48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51"/>
      <c r="BO354" s="51"/>
      <c r="BP354" s="51"/>
    </row>
    <row r="355" spans="3:68" s="5" customFormat="1" x14ac:dyDescent="0.2">
      <c r="C355" s="83"/>
      <c r="D355" s="51"/>
      <c r="E355" s="83"/>
      <c r="F355" s="51"/>
      <c r="G355" s="62"/>
      <c r="H355" s="62"/>
      <c r="AI355" s="84"/>
      <c r="AJ355" s="84"/>
      <c r="AK355" s="84"/>
      <c r="AL355" s="84"/>
      <c r="AM355" s="84"/>
      <c r="AN355" s="4"/>
      <c r="AO355" s="4"/>
      <c r="AP355" s="4"/>
      <c r="AQ355" s="4"/>
      <c r="AR355" s="4"/>
      <c r="AS355" s="51"/>
      <c r="AT355" s="51"/>
      <c r="AU355" s="48"/>
      <c r="AV355" s="48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1"/>
      <c r="BM355" s="51"/>
      <c r="BN355" s="51"/>
      <c r="BO355" s="51"/>
      <c r="BP355" s="51"/>
    </row>
    <row r="356" spans="3:68" s="5" customFormat="1" x14ac:dyDescent="0.2">
      <c r="C356" s="83"/>
      <c r="D356" s="51"/>
      <c r="E356" s="83"/>
      <c r="F356" s="51"/>
      <c r="G356" s="62"/>
      <c r="H356" s="62"/>
      <c r="AI356" s="84"/>
      <c r="AJ356" s="84"/>
      <c r="AK356" s="84"/>
      <c r="AL356" s="84"/>
      <c r="AM356" s="84"/>
      <c r="AN356" s="4"/>
      <c r="AO356" s="4"/>
      <c r="AP356" s="4"/>
      <c r="AQ356" s="4"/>
      <c r="AR356" s="4"/>
      <c r="AS356" s="51"/>
      <c r="AT356" s="51"/>
      <c r="AU356" s="48"/>
      <c r="AV356" s="48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51"/>
      <c r="BO356" s="51"/>
      <c r="BP356" s="51"/>
    </row>
    <row r="357" spans="3:68" s="5" customFormat="1" x14ac:dyDescent="0.2">
      <c r="C357" s="83"/>
      <c r="D357" s="51"/>
      <c r="E357" s="83"/>
      <c r="F357" s="51"/>
      <c r="G357" s="62"/>
      <c r="H357" s="62"/>
      <c r="AI357" s="84"/>
      <c r="AJ357" s="84"/>
      <c r="AK357" s="84"/>
      <c r="AL357" s="84"/>
      <c r="AM357" s="84"/>
      <c r="AN357" s="4"/>
      <c r="AO357" s="4"/>
      <c r="AP357" s="4"/>
      <c r="AQ357" s="4"/>
      <c r="AR357" s="4"/>
      <c r="AS357" s="51"/>
      <c r="AT357" s="51"/>
      <c r="AU357" s="48"/>
      <c r="AV357" s="48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51"/>
      <c r="BO357" s="51"/>
      <c r="BP357" s="51"/>
    </row>
    <row r="358" spans="3:68" s="5" customFormat="1" x14ac:dyDescent="0.2">
      <c r="C358" s="83"/>
      <c r="D358" s="51"/>
      <c r="E358" s="83"/>
      <c r="F358" s="51"/>
      <c r="G358" s="62"/>
      <c r="H358" s="62"/>
      <c r="AI358" s="84"/>
      <c r="AJ358" s="84"/>
      <c r="AK358" s="84"/>
      <c r="AL358" s="84"/>
      <c r="AM358" s="84"/>
      <c r="AN358" s="4"/>
      <c r="AO358" s="4"/>
      <c r="AP358" s="4"/>
      <c r="AQ358" s="4"/>
      <c r="AR358" s="4"/>
      <c r="AS358" s="51"/>
      <c r="AT358" s="51"/>
      <c r="AU358" s="48"/>
      <c r="AV358" s="48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1"/>
      <c r="BM358" s="51"/>
      <c r="BN358" s="51"/>
      <c r="BO358" s="51"/>
      <c r="BP358" s="51"/>
    </row>
    <row r="359" spans="3:68" s="5" customFormat="1" x14ac:dyDescent="0.2">
      <c r="C359" s="83"/>
      <c r="D359" s="51"/>
      <c r="E359" s="83"/>
      <c r="F359" s="51"/>
      <c r="G359" s="62"/>
      <c r="H359" s="62"/>
      <c r="AI359" s="84"/>
      <c r="AJ359" s="84"/>
      <c r="AK359" s="84"/>
      <c r="AL359" s="84"/>
      <c r="AM359" s="84"/>
      <c r="AN359" s="4"/>
      <c r="AO359" s="4"/>
      <c r="AP359" s="4"/>
      <c r="AQ359" s="4"/>
      <c r="AR359" s="4"/>
      <c r="AS359" s="51"/>
      <c r="AT359" s="51"/>
      <c r="AU359" s="48"/>
      <c r="AV359" s="48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51"/>
      <c r="BO359" s="51"/>
      <c r="BP359" s="51"/>
    </row>
    <row r="360" spans="3:68" s="5" customFormat="1" x14ac:dyDescent="0.2">
      <c r="C360" s="83"/>
      <c r="D360" s="51"/>
      <c r="E360" s="83"/>
      <c r="F360" s="51"/>
      <c r="G360" s="62"/>
      <c r="H360" s="62"/>
      <c r="AI360" s="84"/>
      <c r="AJ360" s="84"/>
      <c r="AK360" s="84"/>
      <c r="AL360" s="84"/>
      <c r="AM360" s="84"/>
      <c r="AN360" s="4"/>
      <c r="AO360" s="4"/>
      <c r="AP360" s="4"/>
      <c r="AQ360" s="4"/>
      <c r="AR360" s="4"/>
      <c r="AS360" s="51"/>
      <c r="AT360" s="51"/>
      <c r="AU360" s="48"/>
      <c r="AV360" s="48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51"/>
      <c r="BO360" s="51"/>
      <c r="BP360" s="51"/>
    </row>
    <row r="361" spans="3:68" s="5" customFormat="1" x14ac:dyDescent="0.2">
      <c r="C361" s="83"/>
      <c r="D361" s="51"/>
      <c r="E361" s="83"/>
      <c r="F361" s="51"/>
      <c r="G361" s="62"/>
      <c r="H361" s="62"/>
      <c r="AI361" s="84"/>
      <c r="AJ361" s="84"/>
      <c r="AK361" s="84"/>
      <c r="AL361" s="84"/>
      <c r="AM361" s="84"/>
      <c r="AN361" s="4"/>
      <c r="AO361" s="4"/>
      <c r="AP361" s="4"/>
      <c r="AQ361" s="4"/>
      <c r="AR361" s="4"/>
      <c r="AS361" s="51"/>
      <c r="AT361" s="51"/>
      <c r="AU361" s="48"/>
      <c r="AV361" s="48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51"/>
      <c r="BO361" s="51"/>
      <c r="BP361" s="51"/>
    </row>
    <row r="362" spans="3:68" s="5" customFormat="1" x14ac:dyDescent="0.2">
      <c r="C362" s="83"/>
      <c r="D362" s="51"/>
      <c r="E362" s="83"/>
      <c r="F362" s="51"/>
      <c r="G362" s="67"/>
      <c r="H362" s="67"/>
      <c r="AI362" s="84"/>
      <c r="AJ362" s="84"/>
      <c r="AK362" s="84"/>
      <c r="AL362" s="84"/>
      <c r="AM362" s="84"/>
      <c r="AN362" s="4"/>
      <c r="AO362" s="4"/>
      <c r="AP362" s="4"/>
      <c r="AQ362" s="4"/>
      <c r="AR362" s="4"/>
      <c r="AS362" s="51"/>
      <c r="AT362" s="51"/>
      <c r="AU362" s="48"/>
      <c r="AV362" s="48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</row>
    <row r="363" spans="3:68" s="5" customFormat="1" x14ac:dyDescent="0.2">
      <c r="C363" s="83"/>
      <c r="D363" s="51"/>
      <c r="E363" s="83"/>
      <c r="F363" s="51"/>
      <c r="G363" s="62"/>
      <c r="H363" s="62"/>
      <c r="AI363" s="84"/>
      <c r="AJ363" s="84"/>
      <c r="AK363" s="84"/>
      <c r="AL363" s="84"/>
      <c r="AM363" s="84"/>
      <c r="AN363" s="4"/>
      <c r="AO363" s="4"/>
      <c r="AP363" s="4"/>
      <c r="AQ363" s="4"/>
      <c r="AR363" s="4"/>
      <c r="AS363" s="51"/>
      <c r="AT363" s="51"/>
      <c r="AU363" s="48"/>
      <c r="AV363" s="48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</row>
    <row r="364" spans="3:68" s="5" customFormat="1" x14ac:dyDescent="0.2">
      <c r="C364" s="83"/>
      <c r="D364" s="51"/>
      <c r="E364" s="83"/>
      <c r="F364" s="51"/>
      <c r="G364" s="62"/>
      <c r="H364" s="62"/>
      <c r="AI364" s="84"/>
      <c r="AJ364" s="84"/>
      <c r="AK364" s="84"/>
      <c r="AL364" s="84"/>
      <c r="AM364" s="84"/>
      <c r="AN364" s="4"/>
      <c r="AO364" s="4"/>
      <c r="AP364" s="4"/>
      <c r="AQ364" s="4"/>
      <c r="AR364" s="4"/>
      <c r="AS364" s="51"/>
      <c r="AT364" s="51"/>
      <c r="AU364" s="48"/>
      <c r="AV364" s="48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</row>
    <row r="365" spans="3:68" s="5" customFormat="1" x14ac:dyDescent="0.2">
      <c r="C365" s="83"/>
      <c r="D365" s="51"/>
      <c r="E365" s="83"/>
      <c r="F365" s="51"/>
      <c r="G365" s="67"/>
      <c r="H365" s="67"/>
      <c r="AI365" s="84"/>
      <c r="AJ365" s="84"/>
      <c r="AK365" s="84"/>
      <c r="AL365" s="84"/>
      <c r="AM365" s="84"/>
      <c r="AN365" s="4"/>
      <c r="AO365" s="4"/>
      <c r="AP365" s="4"/>
      <c r="AQ365" s="4"/>
      <c r="AR365" s="4"/>
      <c r="AS365" s="51"/>
      <c r="AT365" s="51"/>
      <c r="AU365" s="48"/>
      <c r="AV365" s="48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</row>
    <row r="366" spans="3:68" s="5" customFormat="1" x14ac:dyDescent="0.2">
      <c r="C366" s="83"/>
      <c r="D366" s="51"/>
      <c r="E366" s="83"/>
      <c r="F366" s="51"/>
      <c r="G366" s="62"/>
      <c r="H366" s="62"/>
      <c r="AI366" s="84"/>
      <c r="AJ366" s="84"/>
      <c r="AK366" s="84"/>
      <c r="AL366" s="84"/>
      <c r="AM366" s="84"/>
      <c r="AN366" s="4"/>
      <c r="AO366" s="4"/>
      <c r="AP366" s="4"/>
      <c r="AQ366" s="4"/>
      <c r="AR366" s="4"/>
      <c r="AS366" s="51"/>
      <c r="AT366" s="51"/>
      <c r="AU366" s="48"/>
      <c r="AV366" s="48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</row>
    <row r="367" spans="3:68" s="5" customFormat="1" x14ac:dyDescent="0.2">
      <c r="C367" s="83"/>
      <c r="D367" s="51"/>
      <c r="E367" s="83"/>
      <c r="F367" s="51"/>
      <c r="G367" s="62"/>
      <c r="H367" s="62"/>
      <c r="AI367" s="84"/>
      <c r="AJ367" s="84"/>
      <c r="AK367" s="84"/>
      <c r="AL367" s="84"/>
      <c r="AM367" s="84"/>
      <c r="AN367" s="4"/>
      <c r="AO367" s="4"/>
      <c r="AP367" s="4"/>
      <c r="AQ367" s="4"/>
      <c r="AR367" s="4"/>
      <c r="AS367" s="51"/>
      <c r="AT367" s="51"/>
      <c r="AU367" s="48"/>
      <c r="AV367" s="48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</row>
    <row r="368" spans="3:68" s="5" customFormat="1" x14ac:dyDescent="0.2">
      <c r="C368" s="83"/>
      <c r="D368" s="51"/>
      <c r="E368" s="83"/>
      <c r="F368" s="51"/>
      <c r="G368" s="67"/>
      <c r="H368" s="67"/>
      <c r="AI368" s="84"/>
      <c r="AJ368" s="84"/>
      <c r="AK368" s="84"/>
      <c r="AL368" s="84"/>
      <c r="AM368" s="84"/>
      <c r="AN368" s="4"/>
      <c r="AO368" s="4"/>
      <c r="AP368" s="4"/>
      <c r="AQ368" s="4"/>
      <c r="AR368" s="4"/>
      <c r="AS368" s="51"/>
      <c r="AT368" s="51"/>
      <c r="AU368" s="48"/>
      <c r="AV368" s="48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</row>
    <row r="369" spans="3:68" s="5" customFormat="1" x14ac:dyDescent="0.2">
      <c r="C369" s="83"/>
      <c r="D369" s="51"/>
      <c r="E369" s="83"/>
      <c r="F369" s="51"/>
      <c r="G369" s="62"/>
      <c r="H369" s="62"/>
      <c r="AI369" s="84"/>
      <c r="AJ369" s="84"/>
      <c r="AK369" s="84"/>
      <c r="AL369" s="84"/>
      <c r="AM369" s="84"/>
      <c r="AN369" s="4"/>
      <c r="AO369" s="4"/>
      <c r="AP369" s="4"/>
      <c r="AQ369" s="4"/>
      <c r="AR369" s="4"/>
      <c r="AS369" s="51"/>
      <c r="AT369" s="51"/>
      <c r="AU369" s="48"/>
      <c r="AV369" s="48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</row>
    <row r="370" spans="3:68" s="5" customFormat="1" x14ac:dyDescent="0.2">
      <c r="C370" s="83"/>
      <c r="D370" s="51"/>
      <c r="E370" s="83"/>
      <c r="F370" s="51"/>
      <c r="G370" s="62"/>
      <c r="H370" s="62"/>
      <c r="AI370" s="84"/>
      <c r="AJ370" s="84"/>
      <c r="AK370" s="84"/>
      <c r="AL370" s="84"/>
      <c r="AM370" s="84"/>
      <c r="AN370" s="4"/>
      <c r="AO370" s="4"/>
      <c r="AP370" s="4"/>
      <c r="AQ370" s="4"/>
      <c r="AR370" s="4"/>
      <c r="AS370" s="51"/>
      <c r="AT370" s="51"/>
      <c r="AU370" s="48"/>
      <c r="AV370" s="48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</row>
    <row r="371" spans="3:68" s="5" customFormat="1" x14ac:dyDescent="0.2">
      <c r="C371" s="83"/>
      <c r="D371" s="51"/>
      <c r="E371" s="83"/>
      <c r="F371" s="51"/>
      <c r="G371" s="67"/>
      <c r="H371" s="67"/>
      <c r="AI371" s="84"/>
      <c r="AJ371" s="84"/>
      <c r="AK371" s="84"/>
      <c r="AL371" s="84"/>
      <c r="AM371" s="84"/>
      <c r="AN371" s="4"/>
      <c r="AO371" s="4"/>
      <c r="AP371" s="4"/>
      <c r="AQ371" s="4"/>
      <c r="AR371" s="4"/>
      <c r="AS371" s="51"/>
      <c r="AT371" s="51"/>
      <c r="AU371" s="48"/>
      <c r="AV371" s="48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</row>
    <row r="372" spans="3:68" s="5" customFormat="1" x14ac:dyDescent="0.2">
      <c r="C372" s="83"/>
      <c r="D372" s="51"/>
      <c r="E372" s="83"/>
      <c r="F372" s="51"/>
      <c r="G372" s="62"/>
      <c r="H372" s="62"/>
      <c r="AI372" s="84"/>
      <c r="AJ372" s="84"/>
      <c r="AK372" s="84"/>
      <c r="AL372" s="84"/>
      <c r="AM372" s="84"/>
      <c r="AN372" s="4"/>
      <c r="AO372" s="4"/>
      <c r="AP372" s="4"/>
      <c r="AQ372" s="4"/>
      <c r="AR372" s="4"/>
      <c r="AS372" s="51"/>
      <c r="AT372" s="51"/>
      <c r="AU372" s="48"/>
      <c r="AV372" s="48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</row>
    <row r="373" spans="3:68" s="5" customFormat="1" x14ac:dyDescent="0.2">
      <c r="C373" s="83"/>
      <c r="D373" s="51"/>
      <c r="E373" s="83"/>
      <c r="F373" s="51"/>
      <c r="G373" s="62"/>
      <c r="H373" s="62"/>
      <c r="AI373" s="84"/>
      <c r="AJ373" s="84"/>
      <c r="AK373" s="84"/>
      <c r="AL373" s="84"/>
      <c r="AM373" s="84"/>
      <c r="AN373" s="4"/>
      <c r="AO373" s="4"/>
      <c r="AP373" s="4"/>
      <c r="AQ373" s="4"/>
      <c r="AR373" s="4"/>
      <c r="AS373" s="51"/>
      <c r="AT373" s="51"/>
      <c r="AU373" s="48"/>
      <c r="AV373" s="48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</row>
    <row r="374" spans="3:68" s="5" customFormat="1" x14ac:dyDescent="0.2">
      <c r="C374" s="83"/>
      <c r="D374" s="51"/>
      <c r="E374" s="83"/>
      <c r="F374" s="51"/>
      <c r="G374" s="62"/>
      <c r="H374" s="62"/>
      <c r="AI374" s="84"/>
      <c r="AJ374" s="84"/>
      <c r="AK374" s="84"/>
      <c r="AL374" s="84"/>
      <c r="AM374" s="84"/>
      <c r="AN374" s="4"/>
      <c r="AO374" s="4"/>
      <c r="AP374" s="4"/>
      <c r="AQ374" s="4"/>
      <c r="AR374" s="4"/>
      <c r="AS374" s="51"/>
      <c r="AT374" s="51"/>
      <c r="AU374" s="48"/>
      <c r="AV374" s="48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</row>
    <row r="375" spans="3:68" s="5" customFormat="1" x14ac:dyDescent="0.2">
      <c r="C375" s="83"/>
      <c r="D375" s="51"/>
      <c r="E375" s="83"/>
      <c r="F375" s="51"/>
      <c r="G375" s="62"/>
      <c r="H375" s="62"/>
      <c r="AI375" s="84"/>
      <c r="AJ375" s="84"/>
      <c r="AK375" s="84"/>
      <c r="AL375" s="84"/>
      <c r="AM375" s="84"/>
      <c r="AN375" s="4"/>
      <c r="AO375" s="4"/>
      <c r="AP375" s="4"/>
      <c r="AQ375" s="4"/>
      <c r="AR375" s="4"/>
      <c r="AS375" s="51"/>
      <c r="AT375" s="51"/>
      <c r="AU375" s="48"/>
      <c r="AV375" s="48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</row>
    <row r="376" spans="3:68" s="5" customFormat="1" x14ac:dyDescent="0.2">
      <c r="C376" s="83"/>
      <c r="D376" s="51"/>
      <c r="E376" s="83"/>
      <c r="F376" s="51"/>
      <c r="G376" s="62"/>
      <c r="H376" s="62"/>
      <c r="AI376" s="84"/>
      <c r="AJ376" s="84"/>
      <c r="AK376" s="84"/>
      <c r="AL376" s="84"/>
      <c r="AM376" s="84"/>
      <c r="AN376" s="4"/>
      <c r="AO376" s="4"/>
      <c r="AP376" s="4"/>
      <c r="AQ376" s="4"/>
      <c r="AR376" s="4"/>
      <c r="AS376" s="51"/>
      <c r="AT376" s="51"/>
      <c r="AU376" s="48"/>
      <c r="AV376" s="48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</row>
    <row r="377" spans="3:68" s="5" customFormat="1" x14ac:dyDescent="0.2">
      <c r="C377" s="83"/>
      <c r="D377" s="51"/>
      <c r="E377" s="83"/>
      <c r="F377" s="51"/>
      <c r="G377" s="62"/>
      <c r="H377" s="62"/>
      <c r="AI377" s="84"/>
      <c r="AJ377" s="84"/>
      <c r="AK377" s="84"/>
      <c r="AL377" s="84"/>
      <c r="AM377" s="84"/>
      <c r="AN377" s="4"/>
      <c r="AO377" s="4"/>
      <c r="AP377" s="4"/>
      <c r="AQ377" s="4"/>
      <c r="AR377" s="4"/>
      <c r="AS377" s="51"/>
      <c r="AT377" s="51"/>
      <c r="AU377" s="48"/>
      <c r="AV377" s="48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</row>
    <row r="378" spans="3:68" s="5" customFormat="1" x14ac:dyDescent="0.2">
      <c r="C378" s="83"/>
      <c r="D378" s="51"/>
      <c r="E378" s="83"/>
      <c r="F378" s="51"/>
      <c r="G378" s="62"/>
      <c r="H378" s="62"/>
      <c r="AI378" s="84"/>
      <c r="AJ378" s="84"/>
      <c r="AK378" s="84"/>
      <c r="AL378" s="84"/>
      <c r="AM378" s="84"/>
      <c r="AN378" s="4"/>
      <c r="AO378" s="4"/>
      <c r="AP378" s="4"/>
      <c r="AQ378" s="4"/>
      <c r="AR378" s="4"/>
      <c r="AS378" s="51"/>
      <c r="AT378" s="51"/>
      <c r="AU378" s="48"/>
      <c r="AV378" s="48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</row>
    <row r="379" spans="3:68" s="6" customFormat="1" x14ac:dyDescent="0.2">
      <c r="C379" s="88"/>
      <c r="D379" s="7"/>
      <c r="E379" s="88"/>
      <c r="F379" s="7"/>
      <c r="G379" s="89"/>
      <c r="H379" s="89"/>
      <c r="AI379" s="90"/>
      <c r="AJ379" s="90"/>
      <c r="AK379" s="90"/>
      <c r="AL379" s="90"/>
      <c r="AM379" s="90"/>
      <c r="AN379" s="80"/>
      <c r="AO379" s="80"/>
      <c r="AP379" s="80"/>
      <c r="AQ379" s="80"/>
      <c r="AR379" s="80"/>
      <c r="AS379" s="7"/>
      <c r="AT379" s="7"/>
      <c r="AU379" s="9"/>
      <c r="AV379" s="9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</row>
    <row r="380" spans="3:68" s="6" customFormat="1" x14ac:dyDescent="0.2">
      <c r="C380" s="88"/>
      <c r="D380" s="7"/>
      <c r="E380" s="88"/>
      <c r="F380" s="7"/>
      <c r="G380" s="91"/>
      <c r="H380" s="91"/>
      <c r="AI380" s="90"/>
      <c r="AJ380" s="90"/>
      <c r="AK380" s="90"/>
      <c r="AL380" s="90"/>
      <c r="AM380" s="90"/>
      <c r="AN380" s="80"/>
      <c r="AO380" s="80"/>
      <c r="AP380" s="80"/>
      <c r="AQ380" s="80"/>
      <c r="AR380" s="80"/>
      <c r="AS380" s="7"/>
      <c r="AT380" s="7"/>
      <c r="AU380" s="9"/>
      <c r="AV380" s="9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</row>
    <row r="381" spans="3:68" s="6" customFormat="1" x14ac:dyDescent="0.2">
      <c r="C381" s="88"/>
      <c r="D381" s="7"/>
      <c r="E381" s="88"/>
      <c r="F381" s="7"/>
      <c r="G381" s="91"/>
      <c r="H381" s="91"/>
      <c r="AI381" s="90"/>
      <c r="AJ381" s="90"/>
      <c r="AK381" s="90"/>
      <c r="AL381" s="90"/>
      <c r="AM381" s="90"/>
      <c r="AN381" s="80"/>
      <c r="AO381" s="80"/>
      <c r="AP381" s="80"/>
      <c r="AQ381" s="80"/>
      <c r="AR381" s="80"/>
      <c r="AS381" s="7"/>
      <c r="AT381" s="7"/>
      <c r="AU381" s="9"/>
      <c r="AV381" s="9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</row>
    <row r="382" spans="3:68" s="6" customFormat="1" x14ac:dyDescent="0.2">
      <c r="C382" s="88"/>
      <c r="D382" s="7"/>
      <c r="E382" s="88"/>
      <c r="F382" s="7"/>
      <c r="G382" s="89"/>
      <c r="H382" s="89"/>
      <c r="AI382" s="90"/>
      <c r="AJ382" s="90"/>
      <c r="AK382" s="90"/>
      <c r="AL382" s="90"/>
      <c r="AM382" s="90"/>
      <c r="AN382" s="80"/>
      <c r="AO382" s="80"/>
      <c r="AP382" s="80"/>
      <c r="AQ382" s="80"/>
      <c r="AR382" s="80"/>
      <c r="AS382" s="7"/>
      <c r="AT382" s="7"/>
      <c r="AU382" s="9"/>
      <c r="AV382" s="9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</row>
    <row r="383" spans="3:68" s="6" customFormat="1" x14ac:dyDescent="0.2">
      <c r="C383" s="88"/>
      <c r="D383" s="7"/>
      <c r="E383" s="88"/>
      <c r="F383" s="7"/>
      <c r="G383" s="89"/>
      <c r="H383" s="89"/>
      <c r="AI383" s="90"/>
      <c r="AJ383" s="90"/>
      <c r="AK383" s="90"/>
      <c r="AL383" s="90"/>
      <c r="AM383" s="90"/>
      <c r="AN383" s="80"/>
      <c r="AO383" s="80"/>
      <c r="AP383" s="80"/>
      <c r="AQ383" s="80"/>
      <c r="AR383" s="80"/>
      <c r="AS383" s="7"/>
      <c r="AT383" s="7"/>
      <c r="AU383" s="9"/>
      <c r="AV383" s="9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</row>
    <row r="384" spans="3:68" s="6" customFormat="1" x14ac:dyDescent="0.2">
      <c r="C384" s="88"/>
      <c r="D384" s="7"/>
      <c r="E384" s="88"/>
      <c r="F384" s="7"/>
      <c r="G384" s="89"/>
      <c r="H384" s="89"/>
      <c r="AI384" s="90"/>
      <c r="AJ384" s="90"/>
      <c r="AK384" s="90"/>
      <c r="AL384" s="90"/>
      <c r="AM384" s="90"/>
      <c r="AN384" s="80"/>
      <c r="AO384" s="80"/>
      <c r="AP384" s="80"/>
      <c r="AQ384" s="80"/>
      <c r="AR384" s="80"/>
      <c r="AS384" s="7"/>
      <c r="AT384" s="7"/>
      <c r="AU384" s="9"/>
      <c r="AV384" s="9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</row>
    <row r="385" spans="3:68" s="6" customFormat="1" x14ac:dyDescent="0.2">
      <c r="C385" s="88"/>
      <c r="D385" s="7"/>
      <c r="E385" s="88"/>
      <c r="F385" s="7"/>
      <c r="G385" s="89"/>
      <c r="H385" s="89"/>
      <c r="AI385" s="90"/>
      <c r="AJ385" s="90"/>
      <c r="AK385" s="90"/>
      <c r="AL385" s="90"/>
      <c r="AM385" s="90"/>
      <c r="AN385" s="80"/>
      <c r="AO385" s="80"/>
      <c r="AP385" s="80"/>
      <c r="AQ385" s="80"/>
      <c r="AR385" s="80"/>
      <c r="AS385" s="7"/>
      <c r="AT385" s="7"/>
      <c r="AU385" s="9"/>
      <c r="AV385" s="9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</row>
    <row r="386" spans="3:68" s="6" customFormat="1" x14ac:dyDescent="0.2">
      <c r="C386" s="88"/>
      <c r="D386" s="7"/>
      <c r="E386" s="88"/>
      <c r="F386" s="7"/>
      <c r="G386" s="91"/>
      <c r="H386" s="91"/>
      <c r="AI386" s="90"/>
      <c r="AJ386" s="90"/>
      <c r="AK386" s="90"/>
      <c r="AL386" s="90"/>
      <c r="AM386" s="90"/>
      <c r="AN386" s="80"/>
      <c r="AO386" s="80"/>
      <c r="AP386" s="80"/>
      <c r="AQ386" s="80"/>
      <c r="AR386" s="80"/>
      <c r="AS386" s="7"/>
      <c r="AT386" s="7"/>
      <c r="AU386" s="9"/>
      <c r="AV386" s="9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</row>
    <row r="387" spans="3:68" s="6" customFormat="1" x14ac:dyDescent="0.2">
      <c r="C387" s="88"/>
      <c r="D387" s="7"/>
      <c r="E387" s="88"/>
      <c r="F387" s="7"/>
      <c r="G387" s="89"/>
      <c r="H387" s="89"/>
      <c r="AI387" s="90"/>
      <c r="AJ387" s="90"/>
      <c r="AK387" s="90"/>
      <c r="AL387" s="90"/>
      <c r="AM387" s="90"/>
      <c r="AN387" s="80"/>
      <c r="AO387" s="80"/>
      <c r="AP387" s="80"/>
      <c r="AQ387" s="80"/>
      <c r="AR387" s="80"/>
      <c r="AS387" s="7"/>
      <c r="AT387" s="7"/>
      <c r="AU387" s="9"/>
      <c r="AV387" s="9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</row>
    <row r="388" spans="3:68" s="6" customFormat="1" x14ac:dyDescent="0.2">
      <c r="C388" s="88"/>
      <c r="D388" s="7"/>
      <c r="E388" s="88"/>
      <c r="F388" s="7"/>
      <c r="G388" s="89"/>
      <c r="H388" s="89"/>
      <c r="AI388" s="90"/>
      <c r="AJ388" s="90"/>
      <c r="AK388" s="90"/>
      <c r="AL388" s="90"/>
      <c r="AM388" s="90"/>
      <c r="AN388" s="80"/>
      <c r="AO388" s="80"/>
      <c r="AP388" s="80"/>
      <c r="AQ388" s="80"/>
      <c r="AR388" s="80"/>
      <c r="AS388" s="7"/>
      <c r="AT388" s="7"/>
      <c r="AU388" s="9"/>
      <c r="AV388" s="9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</row>
    <row r="389" spans="3:68" s="6" customFormat="1" x14ac:dyDescent="0.2">
      <c r="C389" s="88"/>
      <c r="D389" s="7"/>
      <c r="E389" s="88"/>
      <c r="F389" s="7"/>
      <c r="G389" s="89"/>
      <c r="H389" s="89"/>
      <c r="AI389" s="90"/>
      <c r="AJ389" s="90"/>
      <c r="AK389" s="90"/>
      <c r="AL389" s="90"/>
      <c r="AM389" s="90"/>
      <c r="AN389" s="80"/>
      <c r="AO389" s="80"/>
      <c r="AP389" s="80"/>
      <c r="AQ389" s="80"/>
      <c r="AR389" s="80"/>
      <c r="AS389" s="7"/>
      <c r="AT389" s="7"/>
      <c r="AU389" s="9"/>
      <c r="AV389" s="9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</row>
    <row r="390" spans="3:68" s="6" customFormat="1" x14ac:dyDescent="0.2">
      <c r="C390" s="88"/>
      <c r="D390" s="7"/>
      <c r="E390" s="88"/>
      <c r="F390" s="7"/>
      <c r="G390" s="89"/>
      <c r="H390" s="89"/>
      <c r="AI390" s="90"/>
      <c r="AJ390" s="90"/>
      <c r="AK390" s="90"/>
      <c r="AL390" s="90"/>
      <c r="AM390" s="90"/>
      <c r="AN390" s="80"/>
      <c r="AO390" s="80"/>
      <c r="AP390" s="80"/>
      <c r="AQ390" s="80"/>
      <c r="AR390" s="80"/>
      <c r="AS390" s="7"/>
      <c r="AT390" s="7"/>
      <c r="AU390" s="9"/>
      <c r="AV390" s="9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</row>
    <row r="391" spans="3:68" s="6" customFormat="1" x14ac:dyDescent="0.2">
      <c r="C391" s="88"/>
      <c r="D391" s="7"/>
      <c r="E391" s="88"/>
      <c r="F391" s="7"/>
      <c r="G391" s="91"/>
      <c r="H391" s="91"/>
      <c r="AI391" s="90"/>
      <c r="AJ391" s="90"/>
      <c r="AK391" s="90"/>
      <c r="AL391" s="90"/>
      <c r="AM391" s="90"/>
      <c r="AN391" s="80"/>
      <c r="AO391" s="80"/>
      <c r="AP391" s="80"/>
      <c r="AQ391" s="80"/>
      <c r="AR391" s="80"/>
      <c r="AS391" s="7"/>
      <c r="AT391" s="7"/>
      <c r="AU391" s="9"/>
      <c r="AV391" s="9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</row>
    <row r="392" spans="3:68" s="6" customFormat="1" x14ac:dyDescent="0.2">
      <c r="C392" s="88"/>
      <c r="D392" s="7"/>
      <c r="E392" s="88"/>
      <c r="F392" s="7"/>
      <c r="G392" s="89"/>
      <c r="H392" s="89"/>
      <c r="AI392" s="90"/>
      <c r="AJ392" s="90"/>
      <c r="AK392" s="90"/>
      <c r="AL392" s="90"/>
      <c r="AM392" s="90"/>
      <c r="AN392" s="80"/>
      <c r="AO392" s="80"/>
      <c r="AP392" s="80"/>
      <c r="AQ392" s="80"/>
      <c r="AR392" s="80"/>
      <c r="AS392" s="7"/>
      <c r="AT392" s="7"/>
      <c r="AU392" s="9"/>
      <c r="AV392" s="9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</row>
    <row r="393" spans="3:68" s="6" customFormat="1" x14ac:dyDescent="0.2">
      <c r="C393" s="88"/>
      <c r="D393" s="7"/>
      <c r="E393" s="88"/>
      <c r="F393" s="7"/>
      <c r="G393" s="89"/>
      <c r="H393" s="89"/>
      <c r="AI393" s="90"/>
      <c r="AJ393" s="90"/>
      <c r="AK393" s="90"/>
      <c r="AL393" s="90"/>
      <c r="AM393" s="90"/>
      <c r="AN393" s="80"/>
      <c r="AO393" s="80"/>
      <c r="AP393" s="80"/>
      <c r="AQ393" s="80"/>
      <c r="AR393" s="80"/>
      <c r="AS393" s="7"/>
      <c r="AT393" s="7"/>
      <c r="AU393" s="9"/>
      <c r="AV393" s="9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</row>
    <row r="394" spans="3:68" s="6" customFormat="1" x14ac:dyDescent="0.2">
      <c r="C394" s="88"/>
      <c r="D394" s="7"/>
      <c r="E394" s="88"/>
      <c r="F394" s="7"/>
      <c r="G394" s="89"/>
      <c r="H394" s="89"/>
      <c r="AI394" s="90"/>
      <c r="AJ394" s="90"/>
      <c r="AK394" s="90"/>
      <c r="AL394" s="90"/>
      <c r="AM394" s="90"/>
      <c r="AN394" s="80"/>
      <c r="AO394" s="80"/>
      <c r="AP394" s="80"/>
      <c r="AQ394" s="80"/>
      <c r="AR394" s="80"/>
      <c r="AS394" s="7"/>
      <c r="AT394" s="7"/>
      <c r="AU394" s="9"/>
      <c r="AV394" s="9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</row>
    <row r="395" spans="3:68" s="6" customFormat="1" x14ac:dyDescent="0.2">
      <c r="C395" s="88"/>
      <c r="D395" s="7"/>
      <c r="E395" s="88"/>
      <c r="F395" s="7"/>
      <c r="G395" s="91"/>
      <c r="H395" s="91"/>
      <c r="AI395" s="90"/>
      <c r="AJ395" s="90"/>
      <c r="AK395" s="90"/>
      <c r="AL395" s="90"/>
      <c r="AM395" s="90"/>
      <c r="AN395" s="80"/>
      <c r="AO395" s="80"/>
      <c r="AP395" s="80"/>
      <c r="AQ395" s="80"/>
      <c r="AR395" s="80"/>
      <c r="AS395" s="7"/>
      <c r="AT395" s="7"/>
      <c r="AU395" s="9"/>
      <c r="AV395" s="9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</row>
    <row r="396" spans="3:68" s="6" customFormat="1" x14ac:dyDescent="0.2">
      <c r="C396" s="88"/>
      <c r="D396" s="7"/>
      <c r="E396" s="88"/>
      <c r="F396" s="7"/>
      <c r="G396" s="91"/>
      <c r="H396" s="91"/>
      <c r="AI396" s="90"/>
      <c r="AJ396" s="90"/>
      <c r="AK396" s="90"/>
      <c r="AL396" s="90"/>
      <c r="AM396" s="90"/>
      <c r="AN396" s="80"/>
      <c r="AO396" s="80"/>
      <c r="AP396" s="80"/>
      <c r="AQ396" s="80"/>
      <c r="AR396" s="80"/>
      <c r="AS396" s="7"/>
      <c r="AT396" s="7"/>
      <c r="AU396" s="9"/>
      <c r="AV396" s="9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</row>
    <row r="397" spans="3:68" s="6" customFormat="1" x14ac:dyDescent="0.2">
      <c r="C397" s="88"/>
      <c r="D397" s="7"/>
      <c r="E397" s="88"/>
      <c r="F397" s="7"/>
      <c r="G397" s="89"/>
      <c r="H397" s="89"/>
      <c r="AI397" s="90"/>
      <c r="AJ397" s="90"/>
      <c r="AK397" s="90"/>
      <c r="AL397" s="90"/>
      <c r="AM397" s="90"/>
      <c r="AN397" s="80"/>
      <c r="AO397" s="80"/>
      <c r="AP397" s="80"/>
      <c r="AQ397" s="80"/>
      <c r="AR397" s="80"/>
      <c r="AS397" s="7"/>
      <c r="AT397" s="7"/>
      <c r="AU397" s="9"/>
      <c r="AV397" s="9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</row>
    <row r="398" spans="3:68" s="6" customFormat="1" x14ac:dyDescent="0.2">
      <c r="C398" s="88"/>
      <c r="D398" s="7"/>
      <c r="E398" s="88"/>
      <c r="F398" s="7"/>
      <c r="G398" s="89"/>
      <c r="H398" s="89"/>
      <c r="AI398" s="90"/>
      <c r="AJ398" s="90"/>
      <c r="AK398" s="90"/>
      <c r="AL398" s="90"/>
      <c r="AM398" s="90"/>
      <c r="AN398" s="80"/>
      <c r="AO398" s="80"/>
      <c r="AP398" s="80"/>
      <c r="AQ398" s="80"/>
      <c r="AR398" s="80"/>
      <c r="AS398" s="7"/>
      <c r="AT398" s="7"/>
      <c r="AU398" s="9"/>
      <c r="AV398" s="9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</row>
    <row r="399" spans="3:68" s="6" customFormat="1" x14ac:dyDescent="0.2">
      <c r="C399" s="88"/>
      <c r="D399" s="7"/>
      <c r="E399" s="88"/>
      <c r="F399" s="7"/>
      <c r="G399" s="89"/>
      <c r="H399" s="89"/>
      <c r="AI399" s="90"/>
      <c r="AJ399" s="90"/>
      <c r="AK399" s="90"/>
      <c r="AL399" s="90"/>
      <c r="AM399" s="90"/>
      <c r="AN399" s="80"/>
      <c r="AO399" s="80"/>
      <c r="AP399" s="80"/>
      <c r="AQ399" s="80"/>
      <c r="AR399" s="80"/>
      <c r="AS399" s="7"/>
      <c r="AT399" s="7"/>
      <c r="AU399" s="9"/>
      <c r="AV399" s="9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</row>
    <row r="400" spans="3:68" s="6" customFormat="1" x14ac:dyDescent="0.2">
      <c r="C400" s="88"/>
      <c r="D400" s="7"/>
      <c r="E400" s="88"/>
      <c r="F400" s="7"/>
      <c r="G400" s="89"/>
      <c r="H400" s="89"/>
      <c r="AI400" s="90"/>
      <c r="AJ400" s="90"/>
      <c r="AK400" s="90"/>
      <c r="AL400" s="90"/>
      <c r="AM400" s="90"/>
      <c r="AN400" s="80"/>
      <c r="AO400" s="80"/>
      <c r="AP400" s="80"/>
      <c r="AQ400" s="80"/>
      <c r="AR400" s="80"/>
      <c r="AS400" s="7"/>
      <c r="AT400" s="7"/>
      <c r="AU400" s="9"/>
      <c r="AV400" s="9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</row>
    <row r="401" spans="3:68" s="6" customFormat="1" x14ac:dyDescent="0.2">
      <c r="C401" s="88"/>
      <c r="D401" s="7"/>
      <c r="E401" s="88"/>
      <c r="F401" s="7"/>
      <c r="G401" s="89"/>
      <c r="H401" s="89"/>
      <c r="AI401" s="90"/>
      <c r="AJ401" s="90"/>
      <c r="AK401" s="90"/>
      <c r="AL401" s="90"/>
      <c r="AM401" s="90"/>
      <c r="AN401" s="80"/>
      <c r="AO401" s="80"/>
      <c r="AP401" s="80"/>
      <c r="AQ401" s="80"/>
      <c r="AR401" s="80"/>
      <c r="AS401" s="7"/>
      <c r="AT401" s="7"/>
      <c r="AU401" s="9"/>
      <c r="AV401" s="9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</row>
    <row r="402" spans="3:68" s="6" customFormat="1" x14ac:dyDescent="0.2">
      <c r="C402" s="88"/>
      <c r="D402" s="7"/>
      <c r="E402" s="88"/>
      <c r="F402" s="7"/>
      <c r="G402" s="89"/>
      <c r="H402" s="89"/>
      <c r="AI402" s="90"/>
      <c r="AJ402" s="90"/>
      <c r="AK402" s="90"/>
      <c r="AL402" s="90"/>
      <c r="AM402" s="90"/>
      <c r="AN402" s="80"/>
      <c r="AO402" s="80"/>
      <c r="AP402" s="80"/>
      <c r="AQ402" s="80"/>
      <c r="AR402" s="80"/>
      <c r="AS402" s="7"/>
      <c r="AT402" s="7"/>
      <c r="AU402" s="9"/>
      <c r="AV402" s="9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</row>
    <row r="403" spans="3:68" s="6" customFormat="1" x14ac:dyDescent="0.2">
      <c r="C403" s="88"/>
      <c r="D403" s="7"/>
      <c r="E403" s="88"/>
      <c r="F403" s="7"/>
      <c r="G403" s="89"/>
      <c r="H403" s="89"/>
      <c r="AI403" s="90"/>
      <c r="AJ403" s="90"/>
      <c r="AK403" s="90"/>
      <c r="AL403" s="90"/>
      <c r="AM403" s="90"/>
      <c r="AN403" s="80"/>
      <c r="AO403" s="80"/>
      <c r="AP403" s="80"/>
      <c r="AQ403" s="80"/>
      <c r="AR403" s="80"/>
      <c r="AS403" s="7"/>
      <c r="AT403" s="7"/>
      <c r="AU403" s="9"/>
      <c r="AV403" s="9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</row>
    <row r="404" spans="3:68" s="6" customFormat="1" x14ac:dyDescent="0.2">
      <c r="C404" s="88"/>
      <c r="D404" s="7"/>
      <c r="E404" s="88"/>
      <c r="F404" s="7"/>
      <c r="G404" s="89"/>
      <c r="H404" s="89"/>
      <c r="AI404" s="90"/>
      <c r="AJ404" s="90"/>
      <c r="AK404" s="90"/>
      <c r="AL404" s="90"/>
      <c r="AM404" s="90"/>
      <c r="AN404" s="80"/>
      <c r="AO404" s="80"/>
      <c r="AP404" s="80"/>
      <c r="AQ404" s="80"/>
      <c r="AR404" s="80"/>
      <c r="AS404" s="7"/>
      <c r="AT404" s="7"/>
      <c r="AU404" s="9"/>
      <c r="AV404" s="9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</row>
    <row r="405" spans="3:68" s="6" customFormat="1" x14ac:dyDescent="0.2">
      <c r="C405" s="88"/>
      <c r="D405" s="7"/>
      <c r="E405" s="88"/>
      <c r="F405" s="7"/>
      <c r="G405" s="89"/>
      <c r="H405" s="89"/>
      <c r="AI405" s="90"/>
      <c r="AJ405" s="90"/>
      <c r="AK405" s="90"/>
      <c r="AL405" s="90"/>
      <c r="AM405" s="90"/>
      <c r="AN405" s="80"/>
      <c r="AO405" s="80"/>
      <c r="AP405" s="80"/>
      <c r="AQ405" s="80"/>
      <c r="AR405" s="80"/>
      <c r="AS405" s="7"/>
      <c r="AT405" s="7"/>
      <c r="AU405" s="9"/>
      <c r="AV405" s="9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</row>
    <row r="406" spans="3:68" s="6" customFormat="1" x14ac:dyDescent="0.2">
      <c r="C406" s="88"/>
      <c r="D406" s="7"/>
      <c r="E406" s="88"/>
      <c r="F406" s="7"/>
      <c r="G406" s="89"/>
      <c r="H406" s="89"/>
      <c r="AI406" s="90"/>
      <c r="AJ406" s="90"/>
      <c r="AK406" s="90"/>
      <c r="AL406" s="90"/>
      <c r="AM406" s="90"/>
      <c r="AN406" s="80"/>
      <c r="AO406" s="80"/>
      <c r="AP406" s="80"/>
      <c r="AQ406" s="80"/>
      <c r="AR406" s="80"/>
      <c r="AS406" s="7"/>
      <c r="AT406" s="7"/>
      <c r="AU406" s="9"/>
      <c r="AV406" s="9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</row>
    <row r="407" spans="3:68" s="6" customFormat="1" x14ac:dyDescent="0.2">
      <c r="C407" s="88"/>
      <c r="D407" s="7"/>
      <c r="E407" s="88"/>
      <c r="F407" s="7"/>
      <c r="G407" s="89"/>
      <c r="H407" s="89"/>
      <c r="AI407" s="90"/>
      <c r="AJ407" s="90"/>
      <c r="AK407" s="90"/>
      <c r="AL407" s="90"/>
      <c r="AM407" s="90"/>
      <c r="AN407" s="80"/>
      <c r="AO407" s="80"/>
      <c r="AP407" s="80"/>
      <c r="AQ407" s="80"/>
      <c r="AR407" s="80"/>
      <c r="AS407" s="7"/>
      <c r="AT407" s="7"/>
      <c r="AU407" s="9"/>
      <c r="AV407" s="9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</row>
    <row r="408" spans="3:68" s="6" customFormat="1" x14ac:dyDescent="0.2">
      <c r="C408" s="88"/>
      <c r="D408" s="7"/>
      <c r="E408" s="88"/>
      <c r="F408" s="7"/>
      <c r="G408" s="89"/>
      <c r="H408" s="89"/>
      <c r="AI408" s="90"/>
      <c r="AJ408" s="90"/>
      <c r="AK408" s="90"/>
      <c r="AL408" s="90"/>
      <c r="AM408" s="90"/>
      <c r="AN408" s="80"/>
      <c r="AO408" s="80"/>
      <c r="AP408" s="80"/>
      <c r="AQ408" s="80"/>
      <c r="AR408" s="80"/>
      <c r="AS408" s="7"/>
      <c r="AT408" s="7"/>
      <c r="AU408" s="9"/>
      <c r="AV408" s="9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</row>
    <row r="409" spans="3:68" s="6" customFormat="1" x14ac:dyDescent="0.2">
      <c r="C409" s="88"/>
      <c r="D409" s="7"/>
      <c r="E409" s="88"/>
      <c r="F409" s="7"/>
      <c r="G409" s="91"/>
      <c r="H409" s="91"/>
      <c r="AI409" s="90"/>
      <c r="AJ409" s="90"/>
      <c r="AK409" s="90"/>
      <c r="AL409" s="90"/>
      <c r="AM409" s="90"/>
      <c r="AN409" s="80"/>
      <c r="AO409" s="80"/>
      <c r="AP409" s="80"/>
      <c r="AQ409" s="80"/>
      <c r="AR409" s="80"/>
      <c r="AS409" s="7"/>
      <c r="AT409" s="7"/>
      <c r="AU409" s="9"/>
      <c r="AV409" s="9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</row>
    <row r="410" spans="3:68" s="6" customFormat="1" x14ac:dyDescent="0.2">
      <c r="C410" s="88"/>
      <c r="D410" s="7"/>
      <c r="E410" s="88"/>
      <c r="F410" s="7"/>
      <c r="G410" s="89"/>
      <c r="H410" s="89"/>
      <c r="AI410" s="90"/>
      <c r="AJ410" s="90"/>
      <c r="AK410" s="90"/>
      <c r="AL410" s="90"/>
      <c r="AM410" s="90"/>
      <c r="AN410" s="80"/>
      <c r="AO410" s="80"/>
      <c r="AP410" s="80"/>
      <c r="AQ410" s="80"/>
      <c r="AR410" s="80"/>
      <c r="AS410" s="7"/>
      <c r="AT410" s="7"/>
      <c r="AU410" s="9"/>
      <c r="AV410" s="9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</row>
    <row r="411" spans="3:68" s="6" customFormat="1" x14ac:dyDescent="0.2">
      <c r="C411" s="88"/>
      <c r="D411" s="7"/>
      <c r="E411" s="88"/>
      <c r="F411" s="7"/>
      <c r="G411" s="89"/>
      <c r="H411" s="89"/>
      <c r="AI411" s="90"/>
      <c r="AJ411" s="90"/>
      <c r="AK411" s="90"/>
      <c r="AL411" s="90"/>
      <c r="AM411" s="90"/>
      <c r="AN411" s="80"/>
      <c r="AO411" s="80"/>
      <c r="AP411" s="80"/>
      <c r="AQ411" s="80"/>
      <c r="AR411" s="80"/>
      <c r="AS411" s="7"/>
      <c r="AT411" s="7"/>
      <c r="AU411" s="9"/>
      <c r="AV411" s="9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</row>
    <row r="412" spans="3:68" s="6" customFormat="1" x14ac:dyDescent="0.2">
      <c r="C412" s="88"/>
      <c r="D412" s="7"/>
      <c r="E412" s="88"/>
      <c r="F412" s="7"/>
      <c r="G412" s="89"/>
      <c r="H412" s="89"/>
      <c r="AI412" s="90"/>
      <c r="AJ412" s="90"/>
      <c r="AK412" s="90"/>
      <c r="AL412" s="90"/>
      <c r="AM412" s="90"/>
      <c r="AN412" s="80"/>
      <c r="AO412" s="80"/>
      <c r="AP412" s="80"/>
      <c r="AQ412" s="80"/>
      <c r="AR412" s="80"/>
      <c r="AS412" s="7"/>
      <c r="AT412" s="7"/>
      <c r="AU412" s="9"/>
      <c r="AV412" s="9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</row>
    <row r="413" spans="3:68" s="6" customFormat="1" x14ac:dyDescent="0.2">
      <c r="C413" s="88"/>
      <c r="D413" s="7"/>
      <c r="E413" s="88"/>
      <c r="F413" s="7"/>
      <c r="G413" s="89"/>
      <c r="H413" s="89"/>
      <c r="AI413" s="90"/>
      <c r="AJ413" s="90"/>
      <c r="AK413" s="90"/>
      <c r="AL413" s="90"/>
      <c r="AM413" s="90"/>
      <c r="AN413" s="80"/>
      <c r="AO413" s="80"/>
      <c r="AP413" s="80"/>
      <c r="AQ413" s="80"/>
      <c r="AR413" s="80"/>
      <c r="AS413" s="7"/>
      <c r="AT413" s="7"/>
      <c r="AU413" s="9"/>
      <c r="AV413" s="9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</row>
    <row r="414" spans="3:68" s="6" customFormat="1" x14ac:dyDescent="0.2">
      <c r="C414" s="88"/>
      <c r="D414" s="7"/>
      <c r="E414" s="88"/>
      <c r="F414" s="7"/>
      <c r="G414" s="89"/>
      <c r="H414" s="89"/>
      <c r="AI414" s="90"/>
      <c r="AJ414" s="90"/>
      <c r="AK414" s="90"/>
      <c r="AL414" s="90"/>
      <c r="AM414" s="90"/>
      <c r="AN414" s="80"/>
      <c r="AO414" s="80"/>
      <c r="AP414" s="80"/>
      <c r="AQ414" s="80"/>
      <c r="AR414" s="80"/>
      <c r="AS414" s="7"/>
      <c r="AT414" s="7"/>
      <c r="AU414" s="9"/>
      <c r="AV414" s="9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</row>
    <row r="415" spans="3:68" s="6" customFormat="1" x14ac:dyDescent="0.2">
      <c r="C415" s="88"/>
      <c r="D415" s="7"/>
      <c r="E415" s="88"/>
      <c r="F415" s="7"/>
      <c r="G415" s="89"/>
      <c r="H415" s="89"/>
      <c r="AI415" s="90"/>
      <c r="AJ415" s="90"/>
      <c r="AK415" s="90"/>
      <c r="AL415" s="90"/>
      <c r="AM415" s="90"/>
      <c r="AN415" s="80"/>
      <c r="AO415" s="80"/>
      <c r="AP415" s="80"/>
      <c r="AQ415" s="80"/>
      <c r="AR415" s="80"/>
      <c r="AS415" s="7"/>
      <c r="AT415" s="7"/>
      <c r="AU415" s="9"/>
      <c r="AV415" s="9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</row>
    <row r="416" spans="3:68" s="6" customFormat="1" x14ac:dyDescent="0.2">
      <c r="C416" s="88"/>
      <c r="D416" s="7"/>
      <c r="E416" s="88"/>
      <c r="F416" s="7"/>
      <c r="G416" s="89"/>
      <c r="H416" s="89"/>
      <c r="AI416" s="90"/>
      <c r="AJ416" s="90"/>
      <c r="AK416" s="90"/>
      <c r="AL416" s="90"/>
      <c r="AM416" s="90"/>
      <c r="AN416" s="80"/>
      <c r="AO416" s="80"/>
      <c r="AP416" s="80"/>
      <c r="AQ416" s="80"/>
      <c r="AR416" s="80"/>
      <c r="AS416" s="7"/>
      <c r="AT416" s="7"/>
      <c r="AU416" s="9"/>
      <c r="AV416" s="9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</row>
    <row r="417" spans="3:68" s="6" customFormat="1" x14ac:dyDescent="0.2">
      <c r="C417" s="88"/>
      <c r="D417" s="7"/>
      <c r="E417" s="88"/>
      <c r="F417" s="7"/>
      <c r="G417" s="89"/>
      <c r="H417" s="89"/>
      <c r="AI417" s="90"/>
      <c r="AJ417" s="90"/>
      <c r="AK417" s="90"/>
      <c r="AL417" s="90"/>
      <c r="AM417" s="90"/>
      <c r="AN417" s="80"/>
      <c r="AO417" s="80"/>
      <c r="AP417" s="80"/>
      <c r="AQ417" s="80"/>
      <c r="AR417" s="80"/>
      <c r="AS417" s="7"/>
      <c r="AT417" s="7"/>
      <c r="AU417" s="9"/>
      <c r="AV417" s="9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</row>
    <row r="418" spans="3:68" s="6" customFormat="1" x14ac:dyDescent="0.2">
      <c r="C418" s="88"/>
      <c r="D418" s="7"/>
      <c r="E418" s="88"/>
      <c r="F418" s="7"/>
      <c r="G418" s="89"/>
      <c r="H418" s="89"/>
      <c r="AI418" s="90"/>
      <c r="AJ418" s="90"/>
      <c r="AK418" s="90"/>
      <c r="AL418" s="90"/>
      <c r="AM418" s="90"/>
      <c r="AN418" s="80"/>
      <c r="AO418" s="80"/>
      <c r="AP418" s="80"/>
      <c r="AQ418" s="80"/>
      <c r="AR418" s="80"/>
      <c r="AS418" s="7"/>
      <c r="AT418" s="7"/>
      <c r="AU418" s="9"/>
      <c r="AV418" s="9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</row>
    <row r="419" spans="3:68" s="6" customFormat="1" x14ac:dyDescent="0.2">
      <c r="C419" s="88"/>
      <c r="D419" s="7"/>
      <c r="E419" s="88"/>
      <c r="F419" s="7"/>
      <c r="G419" s="89"/>
      <c r="H419" s="89"/>
      <c r="AI419" s="90"/>
      <c r="AJ419" s="90"/>
      <c r="AK419" s="90"/>
      <c r="AL419" s="90"/>
      <c r="AM419" s="90"/>
      <c r="AN419" s="80"/>
      <c r="AO419" s="80"/>
      <c r="AP419" s="80"/>
      <c r="AQ419" s="80"/>
      <c r="AR419" s="80"/>
      <c r="AS419" s="7"/>
      <c r="AT419" s="7"/>
      <c r="AU419" s="9"/>
      <c r="AV419" s="9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</row>
    <row r="420" spans="3:68" s="6" customFormat="1" x14ac:dyDescent="0.2">
      <c r="C420" s="88"/>
      <c r="D420" s="7"/>
      <c r="E420" s="88"/>
      <c r="F420" s="7"/>
      <c r="G420" s="89"/>
      <c r="H420" s="89"/>
      <c r="AI420" s="90"/>
      <c r="AJ420" s="90"/>
      <c r="AK420" s="90"/>
      <c r="AL420" s="90"/>
      <c r="AM420" s="90"/>
      <c r="AN420" s="80"/>
      <c r="AO420" s="80"/>
      <c r="AP420" s="80"/>
      <c r="AQ420" s="80"/>
      <c r="AR420" s="80"/>
      <c r="AS420" s="7"/>
      <c r="AT420" s="7"/>
      <c r="AU420" s="9"/>
      <c r="AV420" s="9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</row>
    <row r="421" spans="3:68" s="6" customFormat="1" x14ac:dyDescent="0.2">
      <c r="C421" s="88"/>
      <c r="D421" s="7"/>
      <c r="E421" s="88"/>
      <c r="F421" s="7"/>
      <c r="G421" s="89"/>
      <c r="H421" s="89"/>
      <c r="AI421" s="90"/>
      <c r="AJ421" s="90"/>
      <c r="AK421" s="90"/>
      <c r="AL421" s="90"/>
      <c r="AM421" s="90"/>
      <c r="AN421" s="80"/>
      <c r="AO421" s="80"/>
      <c r="AP421" s="80"/>
      <c r="AQ421" s="80"/>
      <c r="AR421" s="80"/>
      <c r="AS421" s="7"/>
      <c r="AT421" s="7"/>
      <c r="AU421" s="9"/>
      <c r="AV421" s="9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</row>
    <row r="422" spans="3:68" s="6" customFormat="1" x14ac:dyDescent="0.2">
      <c r="C422" s="88"/>
      <c r="D422" s="7"/>
      <c r="E422" s="88"/>
      <c r="F422" s="7"/>
      <c r="G422" s="89"/>
      <c r="H422" s="89"/>
      <c r="AI422" s="90"/>
      <c r="AJ422" s="90"/>
      <c r="AK422" s="90"/>
      <c r="AL422" s="90"/>
      <c r="AM422" s="90"/>
      <c r="AN422" s="80"/>
      <c r="AO422" s="80"/>
      <c r="AP422" s="80"/>
      <c r="AQ422" s="80"/>
      <c r="AR422" s="80"/>
      <c r="AS422" s="7"/>
      <c r="AT422" s="7"/>
      <c r="AU422" s="9"/>
      <c r="AV422" s="9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</row>
    <row r="423" spans="3:68" s="6" customFormat="1" x14ac:dyDescent="0.2">
      <c r="C423" s="88"/>
      <c r="D423" s="7"/>
      <c r="E423" s="88"/>
      <c r="F423" s="7"/>
      <c r="G423" s="89"/>
      <c r="H423" s="89"/>
      <c r="AI423" s="90"/>
      <c r="AJ423" s="90"/>
      <c r="AK423" s="90"/>
      <c r="AL423" s="90"/>
      <c r="AM423" s="90"/>
      <c r="AN423" s="80"/>
      <c r="AO423" s="80"/>
      <c r="AP423" s="80"/>
      <c r="AQ423" s="80"/>
      <c r="AR423" s="80"/>
      <c r="AS423" s="7"/>
      <c r="AT423" s="7"/>
      <c r="AU423" s="9"/>
      <c r="AV423" s="9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</row>
    <row r="424" spans="3:68" s="6" customFormat="1" x14ac:dyDescent="0.2">
      <c r="C424" s="88"/>
      <c r="D424" s="7"/>
      <c r="E424" s="88"/>
      <c r="F424" s="7"/>
      <c r="G424" s="89"/>
      <c r="H424" s="89"/>
      <c r="AI424" s="90"/>
      <c r="AJ424" s="90"/>
      <c r="AK424" s="90"/>
      <c r="AL424" s="90"/>
      <c r="AM424" s="90"/>
      <c r="AN424" s="80"/>
      <c r="AO424" s="80"/>
      <c r="AP424" s="80"/>
      <c r="AQ424" s="80"/>
      <c r="AR424" s="80"/>
      <c r="AS424" s="7"/>
      <c r="AT424" s="7"/>
      <c r="AU424" s="9"/>
      <c r="AV424" s="9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</row>
    <row r="425" spans="3:68" s="6" customFormat="1" x14ac:dyDescent="0.2">
      <c r="C425" s="88"/>
      <c r="D425" s="7"/>
      <c r="E425" s="88"/>
      <c r="F425" s="7"/>
      <c r="G425" s="89"/>
      <c r="H425" s="89"/>
      <c r="AI425" s="90"/>
      <c r="AJ425" s="90"/>
      <c r="AK425" s="90"/>
      <c r="AL425" s="90"/>
      <c r="AM425" s="90"/>
      <c r="AN425" s="80"/>
      <c r="AO425" s="80"/>
      <c r="AP425" s="80"/>
      <c r="AQ425" s="80"/>
      <c r="AR425" s="80"/>
      <c r="AS425" s="7"/>
      <c r="AT425" s="7"/>
      <c r="AU425" s="9"/>
      <c r="AV425" s="9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</row>
    <row r="426" spans="3:68" s="6" customFormat="1" x14ac:dyDescent="0.2">
      <c r="C426" s="88"/>
      <c r="D426" s="7"/>
      <c r="E426" s="88"/>
      <c r="F426" s="7"/>
      <c r="G426" s="89"/>
      <c r="H426" s="89"/>
      <c r="AI426" s="90"/>
      <c r="AJ426" s="90"/>
      <c r="AK426" s="90"/>
      <c r="AL426" s="90"/>
      <c r="AM426" s="90"/>
      <c r="AN426" s="80"/>
      <c r="AO426" s="80"/>
      <c r="AP426" s="80"/>
      <c r="AQ426" s="80"/>
      <c r="AR426" s="80"/>
      <c r="AS426" s="7"/>
      <c r="AT426" s="7"/>
      <c r="AU426" s="9"/>
      <c r="AV426" s="9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</row>
    <row r="427" spans="3:68" s="6" customFormat="1" x14ac:dyDescent="0.2">
      <c r="C427" s="88"/>
      <c r="D427" s="7"/>
      <c r="E427" s="88"/>
      <c r="F427" s="7"/>
      <c r="G427" s="89"/>
      <c r="H427" s="89"/>
      <c r="AI427" s="90"/>
      <c r="AJ427" s="90"/>
      <c r="AK427" s="90"/>
      <c r="AL427" s="90"/>
      <c r="AM427" s="90"/>
      <c r="AN427" s="80"/>
      <c r="AO427" s="80"/>
      <c r="AP427" s="80"/>
      <c r="AQ427" s="80"/>
      <c r="AR427" s="80"/>
      <c r="AS427" s="7"/>
      <c r="AT427" s="7"/>
      <c r="AU427" s="9"/>
      <c r="AV427" s="9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</row>
    <row r="428" spans="3:68" s="6" customFormat="1" x14ac:dyDescent="0.2">
      <c r="C428" s="88"/>
      <c r="D428" s="7"/>
      <c r="E428" s="88"/>
      <c r="F428" s="7"/>
      <c r="G428" s="89"/>
      <c r="H428" s="89"/>
      <c r="AI428" s="90"/>
      <c r="AJ428" s="90"/>
      <c r="AK428" s="90"/>
      <c r="AL428" s="90"/>
      <c r="AM428" s="90"/>
      <c r="AN428" s="80"/>
      <c r="AO428" s="80"/>
      <c r="AP428" s="80"/>
      <c r="AQ428" s="80"/>
      <c r="AR428" s="80"/>
      <c r="AS428" s="7"/>
      <c r="AT428" s="7"/>
      <c r="AU428" s="9"/>
      <c r="AV428" s="9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</row>
    <row r="429" spans="3:68" s="6" customFormat="1" x14ac:dyDescent="0.2">
      <c r="C429" s="88"/>
      <c r="D429" s="7"/>
      <c r="E429" s="88"/>
      <c r="F429" s="7"/>
      <c r="G429" s="89"/>
      <c r="H429" s="89"/>
      <c r="AI429" s="90"/>
      <c r="AJ429" s="90"/>
      <c r="AK429" s="90"/>
      <c r="AL429" s="90"/>
      <c r="AM429" s="90"/>
      <c r="AN429" s="80"/>
      <c r="AO429" s="80"/>
      <c r="AP429" s="80"/>
      <c r="AQ429" s="80"/>
      <c r="AR429" s="80"/>
      <c r="AS429" s="7"/>
      <c r="AT429" s="7"/>
      <c r="AU429" s="9"/>
      <c r="AV429" s="9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</row>
    <row r="430" spans="3:68" s="6" customFormat="1" x14ac:dyDescent="0.2">
      <c r="C430" s="88"/>
      <c r="D430" s="7"/>
      <c r="E430" s="88"/>
      <c r="F430" s="7"/>
      <c r="G430" s="89"/>
      <c r="H430" s="89"/>
      <c r="AI430" s="90"/>
      <c r="AJ430" s="90"/>
      <c r="AK430" s="90"/>
      <c r="AL430" s="90"/>
      <c r="AM430" s="90"/>
      <c r="AN430" s="80"/>
      <c r="AO430" s="80"/>
      <c r="AP430" s="80"/>
      <c r="AQ430" s="80"/>
      <c r="AR430" s="80"/>
      <c r="AS430" s="7"/>
      <c r="AT430" s="7"/>
      <c r="AU430" s="9"/>
      <c r="AV430" s="9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</row>
    <row r="431" spans="3:68" s="6" customFormat="1" x14ac:dyDescent="0.2">
      <c r="C431" s="88"/>
      <c r="D431" s="7"/>
      <c r="E431" s="88"/>
      <c r="F431" s="7"/>
      <c r="G431" s="89"/>
      <c r="H431" s="89"/>
      <c r="AI431" s="90"/>
      <c r="AJ431" s="90"/>
      <c r="AK431" s="90"/>
      <c r="AL431" s="90"/>
      <c r="AM431" s="90"/>
      <c r="AN431" s="80"/>
      <c r="AO431" s="80"/>
      <c r="AP431" s="80"/>
      <c r="AQ431" s="80"/>
      <c r="AR431" s="80"/>
      <c r="AS431" s="7"/>
      <c r="AT431" s="7"/>
      <c r="AU431" s="9"/>
      <c r="AV431" s="9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</row>
    <row r="432" spans="3:68" s="6" customFormat="1" x14ac:dyDescent="0.2">
      <c r="C432" s="88"/>
      <c r="D432" s="7"/>
      <c r="E432" s="88"/>
      <c r="F432" s="7"/>
      <c r="G432" s="89"/>
      <c r="H432" s="89"/>
      <c r="AI432" s="90"/>
      <c r="AJ432" s="90"/>
      <c r="AK432" s="90"/>
      <c r="AL432" s="90"/>
      <c r="AM432" s="90"/>
      <c r="AN432" s="80"/>
      <c r="AO432" s="80"/>
      <c r="AP432" s="80"/>
      <c r="AQ432" s="80"/>
      <c r="AR432" s="80"/>
      <c r="AS432" s="7"/>
      <c r="AT432" s="7"/>
      <c r="AU432" s="9"/>
      <c r="AV432" s="9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</row>
    <row r="433" spans="3:68" s="6" customFormat="1" x14ac:dyDescent="0.2">
      <c r="C433" s="88"/>
      <c r="D433" s="7"/>
      <c r="E433" s="88"/>
      <c r="F433" s="7"/>
      <c r="G433" s="91"/>
      <c r="H433" s="91"/>
      <c r="AI433" s="90"/>
      <c r="AJ433" s="90"/>
      <c r="AK433" s="90"/>
      <c r="AL433" s="90"/>
      <c r="AM433" s="90"/>
      <c r="AN433" s="80"/>
      <c r="AO433" s="80"/>
      <c r="AP433" s="80"/>
      <c r="AQ433" s="80"/>
      <c r="AR433" s="80"/>
      <c r="AS433" s="7"/>
      <c r="AT433" s="7"/>
      <c r="AU433" s="9"/>
      <c r="AV433" s="9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</row>
    <row r="434" spans="3:68" s="6" customFormat="1" x14ac:dyDescent="0.2">
      <c r="C434" s="88"/>
      <c r="D434" s="7"/>
      <c r="E434" s="88"/>
      <c r="F434" s="7"/>
      <c r="G434" s="91"/>
      <c r="H434" s="91"/>
      <c r="AI434" s="90"/>
      <c r="AJ434" s="90"/>
      <c r="AK434" s="90"/>
      <c r="AL434" s="90"/>
      <c r="AM434" s="90"/>
      <c r="AN434" s="80"/>
      <c r="AO434" s="80"/>
      <c r="AP434" s="80"/>
      <c r="AQ434" s="80"/>
      <c r="AR434" s="80"/>
      <c r="AS434" s="7"/>
      <c r="AT434" s="7"/>
      <c r="AU434" s="9"/>
      <c r="AV434" s="9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</row>
    <row r="435" spans="3:68" s="6" customFormat="1" x14ac:dyDescent="0.2">
      <c r="C435" s="88"/>
      <c r="D435" s="7"/>
      <c r="E435" s="88"/>
      <c r="F435" s="7"/>
      <c r="G435" s="89"/>
      <c r="H435" s="89"/>
      <c r="AI435" s="90"/>
      <c r="AJ435" s="90"/>
      <c r="AK435" s="90"/>
      <c r="AL435" s="90"/>
      <c r="AM435" s="90"/>
      <c r="AN435" s="80"/>
      <c r="AO435" s="80"/>
      <c r="AP435" s="80"/>
      <c r="AQ435" s="80"/>
      <c r="AR435" s="80"/>
      <c r="AS435" s="7"/>
      <c r="AT435" s="7"/>
      <c r="AU435" s="9"/>
      <c r="AV435" s="9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</row>
    <row r="436" spans="3:68" s="6" customFormat="1" x14ac:dyDescent="0.2">
      <c r="C436" s="88"/>
      <c r="D436" s="7"/>
      <c r="E436" s="88"/>
      <c r="F436" s="7"/>
      <c r="G436" s="89"/>
      <c r="H436" s="89"/>
      <c r="AI436" s="90"/>
      <c r="AJ436" s="90"/>
      <c r="AK436" s="90"/>
      <c r="AL436" s="90"/>
      <c r="AM436" s="90"/>
      <c r="AN436" s="80"/>
      <c r="AO436" s="80"/>
      <c r="AP436" s="80"/>
      <c r="AQ436" s="80"/>
      <c r="AR436" s="80"/>
      <c r="AS436" s="7"/>
      <c r="AT436" s="7"/>
      <c r="AU436" s="9"/>
      <c r="AV436" s="9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</row>
    <row r="437" spans="3:68" s="6" customFormat="1" x14ac:dyDescent="0.2">
      <c r="C437" s="88"/>
      <c r="D437" s="7"/>
      <c r="E437" s="88"/>
      <c r="F437" s="7"/>
      <c r="G437" s="89"/>
      <c r="H437" s="89"/>
      <c r="AI437" s="90"/>
      <c r="AJ437" s="90"/>
      <c r="AK437" s="90"/>
      <c r="AL437" s="90"/>
      <c r="AM437" s="90"/>
      <c r="AN437" s="80"/>
      <c r="AO437" s="80"/>
      <c r="AP437" s="80"/>
      <c r="AQ437" s="80"/>
      <c r="AR437" s="80"/>
      <c r="AS437" s="7"/>
      <c r="AT437" s="7"/>
      <c r="AU437" s="9"/>
      <c r="AV437" s="9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</row>
    <row r="438" spans="3:68" s="6" customFormat="1" x14ac:dyDescent="0.2">
      <c r="C438" s="88"/>
      <c r="D438" s="7"/>
      <c r="E438" s="88"/>
      <c r="F438" s="7"/>
      <c r="G438" s="89"/>
      <c r="H438" s="89"/>
      <c r="AI438" s="90"/>
      <c r="AJ438" s="90"/>
      <c r="AK438" s="90"/>
      <c r="AL438" s="90"/>
      <c r="AM438" s="90"/>
      <c r="AN438" s="80"/>
      <c r="AO438" s="80"/>
      <c r="AP438" s="80"/>
      <c r="AQ438" s="80"/>
      <c r="AR438" s="80"/>
      <c r="AS438" s="7"/>
      <c r="AT438" s="7"/>
      <c r="AU438" s="9"/>
      <c r="AV438" s="9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</row>
    <row r="439" spans="3:68" s="6" customFormat="1" x14ac:dyDescent="0.2">
      <c r="C439" s="88"/>
      <c r="D439" s="7"/>
      <c r="E439" s="88"/>
      <c r="F439" s="7"/>
      <c r="G439" s="89"/>
      <c r="H439" s="89"/>
      <c r="AI439" s="90"/>
      <c r="AJ439" s="90"/>
      <c r="AK439" s="90"/>
      <c r="AL439" s="90"/>
      <c r="AM439" s="90"/>
      <c r="AN439" s="80"/>
      <c r="AO439" s="80"/>
      <c r="AP439" s="80"/>
      <c r="AQ439" s="80"/>
      <c r="AR439" s="80"/>
      <c r="AS439" s="7"/>
      <c r="AT439" s="7"/>
      <c r="AU439" s="9"/>
      <c r="AV439" s="9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</row>
    <row r="440" spans="3:68" s="6" customFormat="1" x14ac:dyDescent="0.2">
      <c r="C440" s="88"/>
      <c r="D440" s="7"/>
      <c r="E440" s="88"/>
      <c r="F440" s="7"/>
      <c r="G440" s="89"/>
      <c r="H440" s="89"/>
      <c r="AI440" s="90"/>
      <c r="AJ440" s="90"/>
      <c r="AK440" s="90"/>
      <c r="AL440" s="90"/>
      <c r="AM440" s="90"/>
      <c r="AN440" s="80"/>
      <c r="AO440" s="80"/>
      <c r="AP440" s="80"/>
      <c r="AQ440" s="80"/>
      <c r="AR440" s="80"/>
      <c r="AS440" s="7"/>
      <c r="AT440" s="7"/>
      <c r="AU440" s="9"/>
      <c r="AV440" s="9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</row>
    <row r="441" spans="3:68" s="6" customFormat="1" x14ac:dyDescent="0.2">
      <c r="C441" s="88"/>
      <c r="D441" s="7"/>
      <c r="E441" s="88"/>
      <c r="F441" s="7"/>
      <c r="G441" s="89"/>
      <c r="H441" s="89"/>
      <c r="AI441" s="90"/>
      <c r="AJ441" s="90"/>
      <c r="AK441" s="90"/>
      <c r="AL441" s="90"/>
      <c r="AM441" s="90"/>
      <c r="AN441" s="80"/>
      <c r="AO441" s="80"/>
      <c r="AP441" s="80"/>
      <c r="AQ441" s="80"/>
      <c r="AR441" s="80"/>
      <c r="AS441" s="7"/>
      <c r="AT441" s="7"/>
      <c r="AU441" s="9"/>
      <c r="AV441" s="9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</row>
    <row r="442" spans="3:68" s="6" customFormat="1" x14ac:dyDescent="0.2">
      <c r="C442" s="88"/>
      <c r="D442" s="7"/>
      <c r="E442" s="88"/>
      <c r="F442" s="7"/>
      <c r="G442" s="89"/>
      <c r="H442" s="89"/>
      <c r="AI442" s="90"/>
      <c r="AJ442" s="90"/>
      <c r="AK442" s="90"/>
      <c r="AL442" s="90"/>
      <c r="AM442" s="90"/>
      <c r="AN442" s="80"/>
      <c r="AO442" s="80"/>
      <c r="AP442" s="80"/>
      <c r="AQ442" s="80"/>
      <c r="AR442" s="80"/>
      <c r="AS442" s="7"/>
      <c r="AT442" s="7"/>
      <c r="AU442" s="9"/>
      <c r="AV442" s="9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</row>
    <row r="443" spans="3:68" s="6" customFormat="1" x14ac:dyDescent="0.2">
      <c r="C443" s="88"/>
      <c r="D443" s="7"/>
      <c r="E443" s="88"/>
      <c r="F443" s="7"/>
      <c r="G443" s="89"/>
      <c r="H443" s="89"/>
      <c r="AI443" s="90"/>
      <c r="AJ443" s="90"/>
      <c r="AK443" s="90"/>
      <c r="AL443" s="90"/>
      <c r="AM443" s="90"/>
      <c r="AN443" s="80"/>
      <c r="AO443" s="80"/>
      <c r="AP443" s="80"/>
      <c r="AQ443" s="80"/>
      <c r="AR443" s="80"/>
      <c r="AS443" s="7"/>
      <c r="AT443" s="7"/>
      <c r="AU443" s="9"/>
      <c r="AV443" s="9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</row>
    <row r="444" spans="3:68" s="6" customFormat="1" x14ac:dyDescent="0.2">
      <c r="C444" s="88"/>
      <c r="D444" s="7"/>
      <c r="E444" s="88"/>
      <c r="F444" s="7"/>
      <c r="G444" s="89"/>
      <c r="H444" s="89"/>
      <c r="AI444" s="90"/>
      <c r="AJ444" s="90"/>
      <c r="AK444" s="90"/>
      <c r="AL444" s="90"/>
      <c r="AM444" s="90"/>
      <c r="AN444" s="80"/>
      <c r="AO444" s="80"/>
      <c r="AP444" s="80"/>
      <c r="AQ444" s="80"/>
      <c r="AR444" s="80"/>
      <c r="AS444" s="7"/>
      <c r="AT444" s="7"/>
      <c r="AU444" s="9"/>
      <c r="AV444" s="9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</row>
    <row r="445" spans="3:68" s="6" customFormat="1" x14ac:dyDescent="0.2">
      <c r="C445" s="88"/>
      <c r="D445" s="7"/>
      <c r="E445" s="88"/>
      <c r="F445" s="7"/>
      <c r="G445" s="89"/>
      <c r="H445" s="89"/>
      <c r="AI445" s="90"/>
      <c r="AJ445" s="90"/>
      <c r="AK445" s="90"/>
      <c r="AL445" s="90"/>
      <c r="AM445" s="90"/>
      <c r="AN445" s="80"/>
      <c r="AO445" s="80"/>
      <c r="AP445" s="80"/>
      <c r="AQ445" s="80"/>
      <c r="AR445" s="80"/>
      <c r="AS445" s="7"/>
      <c r="AT445" s="7"/>
      <c r="AU445" s="9"/>
      <c r="AV445" s="9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</row>
    <row r="446" spans="3:68" s="6" customFormat="1" x14ac:dyDescent="0.2">
      <c r="C446" s="88"/>
      <c r="D446" s="7"/>
      <c r="E446" s="88"/>
      <c r="F446" s="7"/>
      <c r="G446" s="89"/>
      <c r="H446" s="89"/>
      <c r="AI446" s="90"/>
      <c r="AJ446" s="90"/>
      <c r="AK446" s="90"/>
      <c r="AL446" s="90"/>
      <c r="AM446" s="90"/>
      <c r="AN446" s="80"/>
      <c r="AO446" s="80"/>
      <c r="AP446" s="80"/>
      <c r="AQ446" s="80"/>
      <c r="AR446" s="80"/>
      <c r="AS446" s="7"/>
      <c r="AT446" s="7"/>
      <c r="AU446" s="9"/>
      <c r="AV446" s="9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</row>
    <row r="447" spans="3:68" s="6" customFormat="1" x14ac:dyDescent="0.2">
      <c r="C447" s="88"/>
      <c r="D447" s="7"/>
      <c r="E447" s="88"/>
      <c r="F447" s="7"/>
      <c r="G447" s="89"/>
      <c r="H447" s="89"/>
      <c r="AI447" s="90"/>
      <c r="AJ447" s="90"/>
      <c r="AK447" s="90"/>
      <c r="AL447" s="90"/>
      <c r="AM447" s="90"/>
      <c r="AN447" s="80"/>
      <c r="AO447" s="80"/>
      <c r="AP447" s="80"/>
      <c r="AQ447" s="80"/>
      <c r="AR447" s="80"/>
      <c r="AS447" s="7"/>
      <c r="AT447" s="7"/>
      <c r="AU447" s="9"/>
      <c r="AV447" s="9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</row>
    <row r="448" spans="3:68" s="6" customFormat="1" x14ac:dyDescent="0.2">
      <c r="C448" s="88"/>
      <c r="D448" s="7"/>
      <c r="E448" s="88"/>
      <c r="F448" s="7"/>
      <c r="G448" s="89"/>
      <c r="H448" s="89"/>
      <c r="AI448" s="90"/>
      <c r="AJ448" s="90"/>
      <c r="AK448" s="90"/>
      <c r="AL448" s="90"/>
      <c r="AM448" s="90"/>
      <c r="AN448" s="80"/>
      <c r="AO448" s="80"/>
      <c r="AP448" s="80"/>
      <c r="AQ448" s="80"/>
      <c r="AR448" s="80"/>
      <c r="AS448" s="7"/>
      <c r="AT448" s="7"/>
      <c r="AU448" s="9"/>
      <c r="AV448" s="9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</row>
    <row r="449" spans="3:68" s="6" customFormat="1" x14ac:dyDescent="0.2">
      <c r="C449" s="88"/>
      <c r="D449" s="7"/>
      <c r="E449" s="88"/>
      <c r="F449" s="7"/>
      <c r="G449" s="89"/>
      <c r="H449" s="89"/>
      <c r="AI449" s="90"/>
      <c r="AJ449" s="90"/>
      <c r="AK449" s="90"/>
      <c r="AL449" s="90"/>
      <c r="AM449" s="90"/>
      <c r="AN449" s="80"/>
      <c r="AO449" s="80"/>
      <c r="AP449" s="80"/>
      <c r="AQ449" s="80"/>
      <c r="AR449" s="80"/>
      <c r="AS449" s="7"/>
      <c r="AT449" s="7"/>
      <c r="AU449" s="9"/>
      <c r="AV449" s="9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</row>
    <row r="450" spans="3:68" s="6" customFormat="1" x14ac:dyDescent="0.2">
      <c r="C450" s="88"/>
      <c r="D450" s="7"/>
      <c r="E450" s="88"/>
      <c r="F450" s="7"/>
      <c r="G450" s="89"/>
      <c r="H450" s="89"/>
      <c r="AI450" s="90"/>
      <c r="AJ450" s="90"/>
      <c r="AK450" s="90"/>
      <c r="AL450" s="90"/>
      <c r="AM450" s="90"/>
      <c r="AN450" s="80"/>
      <c r="AO450" s="80"/>
      <c r="AP450" s="80"/>
      <c r="AQ450" s="80"/>
      <c r="AR450" s="80"/>
      <c r="AS450" s="7"/>
      <c r="AT450" s="7"/>
      <c r="AU450" s="9"/>
      <c r="AV450" s="9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</row>
    <row r="451" spans="3:68" s="6" customFormat="1" x14ac:dyDescent="0.2">
      <c r="C451" s="88"/>
      <c r="D451" s="7"/>
      <c r="E451" s="88"/>
      <c r="F451" s="7"/>
      <c r="G451" s="89"/>
      <c r="H451" s="89"/>
      <c r="AI451" s="90"/>
      <c r="AJ451" s="90"/>
      <c r="AK451" s="90"/>
      <c r="AL451" s="90"/>
      <c r="AM451" s="90"/>
      <c r="AN451" s="80"/>
      <c r="AO451" s="80"/>
      <c r="AP451" s="80"/>
      <c r="AQ451" s="80"/>
      <c r="AR451" s="80"/>
      <c r="AS451" s="7"/>
      <c r="AT451" s="7"/>
      <c r="AU451" s="9"/>
      <c r="AV451" s="9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</row>
    <row r="452" spans="3:68" s="6" customFormat="1" x14ac:dyDescent="0.2">
      <c r="C452" s="88"/>
      <c r="D452" s="7"/>
      <c r="E452" s="88"/>
      <c r="F452" s="7"/>
      <c r="G452" s="89"/>
      <c r="H452" s="89"/>
      <c r="AI452" s="90"/>
      <c r="AJ452" s="90"/>
      <c r="AK452" s="90"/>
      <c r="AL452" s="90"/>
      <c r="AM452" s="90"/>
      <c r="AN452" s="80"/>
      <c r="AO452" s="80"/>
      <c r="AP452" s="80"/>
      <c r="AQ452" s="80"/>
      <c r="AR452" s="80"/>
      <c r="AS452" s="7"/>
      <c r="AT452" s="7"/>
      <c r="AU452" s="9"/>
      <c r="AV452" s="9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</row>
    <row r="453" spans="3:68" s="6" customFormat="1" x14ac:dyDescent="0.2">
      <c r="C453" s="88"/>
      <c r="D453" s="7"/>
      <c r="E453" s="88"/>
      <c r="F453" s="7"/>
      <c r="G453" s="89"/>
      <c r="H453" s="89"/>
      <c r="AI453" s="90"/>
      <c r="AJ453" s="90"/>
      <c r="AK453" s="90"/>
      <c r="AL453" s="90"/>
      <c r="AM453" s="90"/>
      <c r="AN453" s="80"/>
      <c r="AO453" s="80"/>
      <c r="AP453" s="80"/>
      <c r="AQ453" s="80"/>
      <c r="AR453" s="80"/>
      <c r="AS453" s="7"/>
      <c r="AT453" s="7"/>
      <c r="AU453" s="9"/>
      <c r="AV453" s="9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</row>
    <row r="454" spans="3:68" s="6" customFormat="1" x14ac:dyDescent="0.2">
      <c r="C454" s="88"/>
      <c r="D454" s="7"/>
      <c r="E454" s="88"/>
      <c r="F454" s="7"/>
      <c r="G454" s="89"/>
      <c r="H454" s="89"/>
      <c r="AI454" s="90"/>
      <c r="AJ454" s="90"/>
      <c r="AK454" s="90"/>
      <c r="AL454" s="90"/>
      <c r="AM454" s="90"/>
      <c r="AN454" s="80"/>
      <c r="AO454" s="80"/>
      <c r="AP454" s="80"/>
      <c r="AQ454" s="80"/>
      <c r="AR454" s="80"/>
      <c r="AS454" s="7"/>
      <c r="AT454" s="7"/>
      <c r="AU454" s="9"/>
      <c r="AV454" s="9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</row>
    <row r="455" spans="3:68" s="6" customFormat="1" x14ac:dyDescent="0.2">
      <c r="C455" s="88"/>
      <c r="D455" s="7"/>
      <c r="E455" s="88"/>
      <c r="F455" s="7"/>
      <c r="G455" s="89"/>
      <c r="H455" s="89"/>
      <c r="AI455" s="90"/>
      <c r="AJ455" s="90"/>
      <c r="AK455" s="90"/>
      <c r="AL455" s="90"/>
      <c r="AM455" s="90"/>
      <c r="AN455" s="80"/>
      <c r="AO455" s="80"/>
      <c r="AP455" s="80"/>
      <c r="AQ455" s="80"/>
      <c r="AR455" s="80"/>
      <c r="AS455" s="7"/>
      <c r="AT455" s="7"/>
      <c r="AU455" s="9"/>
      <c r="AV455" s="9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</row>
    <row r="456" spans="3:68" s="6" customFormat="1" x14ac:dyDescent="0.2">
      <c r="C456" s="88"/>
      <c r="D456" s="7"/>
      <c r="E456" s="88"/>
      <c r="F456" s="7"/>
      <c r="G456" s="89"/>
      <c r="H456" s="89"/>
      <c r="AI456" s="90"/>
      <c r="AJ456" s="90"/>
      <c r="AK456" s="90"/>
      <c r="AL456" s="90"/>
      <c r="AM456" s="90"/>
      <c r="AN456" s="80"/>
      <c r="AO456" s="80"/>
      <c r="AP456" s="80"/>
      <c r="AQ456" s="80"/>
      <c r="AR456" s="80"/>
      <c r="AS456" s="7"/>
      <c r="AT456" s="7"/>
      <c r="AU456" s="9"/>
      <c r="AV456" s="9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</row>
    <row r="457" spans="3:68" s="6" customFormat="1" x14ac:dyDescent="0.2">
      <c r="C457" s="88"/>
      <c r="D457" s="7"/>
      <c r="E457" s="88"/>
      <c r="F457" s="7"/>
      <c r="G457" s="89"/>
      <c r="H457" s="89"/>
      <c r="AI457" s="90"/>
      <c r="AJ457" s="90"/>
      <c r="AK457" s="90"/>
      <c r="AL457" s="90"/>
      <c r="AM457" s="90"/>
      <c r="AN457" s="80"/>
      <c r="AO457" s="80"/>
      <c r="AP457" s="80"/>
      <c r="AQ457" s="80"/>
      <c r="AR457" s="80"/>
      <c r="AS457" s="7"/>
      <c r="AT457" s="7"/>
      <c r="AU457" s="9"/>
      <c r="AV457" s="9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</row>
    <row r="458" spans="3:68" s="6" customFormat="1" x14ac:dyDescent="0.2">
      <c r="C458" s="88"/>
      <c r="D458" s="7"/>
      <c r="E458" s="88"/>
      <c r="F458" s="7"/>
      <c r="G458" s="89"/>
      <c r="H458" s="89"/>
      <c r="AI458" s="90"/>
      <c r="AJ458" s="90"/>
      <c r="AK458" s="90"/>
      <c r="AL458" s="90"/>
      <c r="AM458" s="90"/>
      <c r="AN458" s="80"/>
      <c r="AO458" s="80"/>
      <c r="AP458" s="80"/>
      <c r="AQ458" s="80"/>
      <c r="AR458" s="80"/>
      <c r="AS458" s="7"/>
      <c r="AT458" s="7"/>
      <c r="AU458" s="9"/>
      <c r="AV458" s="9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</row>
    <row r="459" spans="3:68" s="6" customFormat="1" x14ac:dyDescent="0.2">
      <c r="C459" s="88"/>
      <c r="D459" s="7"/>
      <c r="E459" s="88"/>
      <c r="F459" s="7"/>
      <c r="G459" s="89"/>
      <c r="H459" s="89"/>
      <c r="AI459" s="90"/>
      <c r="AJ459" s="90"/>
      <c r="AK459" s="90"/>
      <c r="AL459" s="90"/>
      <c r="AM459" s="90"/>
      <c r="AN459" s="80"/>
      <c r="AO459" s="80"/>
      <c r="AP459" s="80"/>
      <c r="AQ459" s="80"/>
      <c r="AR459" s="80"/>
      <c r="AS459" s="7"/>
      <c r="AT459" s="7"/>
      <c r="AU459" s="9"/>
      <c r="AV459" s="9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</row>
    <row r="460" spans="3:68" s="6" customFormat="1" x14ac:dyDescent="0.2">
      <c r="C460" s="88"/>
      <c r="D460" s="7"/>
      <c r="E460" s="88"/>
      <c r="F460" s="7"/>
      <c r="G460" s="91"/>
      <c r="H460" s="91"/>
      <c r="AI460" s="90"/>
      <c r="AJ460" s="90"/>
      <c r="AK460" s="90"/>
      <c r="AL460" s="90"/>
      <c r="AM460" s="90"/>
      <c r="AN460" s="80"/>
      <c r="AO460" s="80"/>
      <c r="AP460" s="80"/>
      <c r="AQ460" s="80"/>
      <c r="AR460" s="80"/>
      <c r="AS460" s="7"/>
      <c r="AT460" s="7"/>
      <c r="AU460" s="9"/>
      <c r="AV460" s="9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</row>
    <row r="461" spans="3:68" s="6" customFormat="1" x14ac:dyDescent="0.2">
      <c r="C461" s="88"/>
      <c r="D461" s="7"/>
      <c r="E461" s="88"/>
      <c r="F461" s="7"/>
      <c r="G461" s="89"/>
      <c r="H461" s="89"/>
      <c r="AI461" s="90"/>
      <c r="AJ461" s="90"/>
      <c r="AK461" s="90"/>
      <c r="AL461" s="90"/>
      <c r="AM461" s="90"/>
      <c r="AN461" s="80"/>
      <c r="AO461" s="80"/>
      <c r="AP461" s="80"/>
      <c r="AQ461" s="80"/>
      <c r="AR461" s="80"/>
      <c r="AS461" s="7"/>
      <c r="AT461" s="7"/>
      <c r="AU461" s="9"/>
      <c r="AV461" s="9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</row>
    <row r="462" spans="3:68" s="6" customFormat="1" x14ac:dyDescent="0.2">
      <c r="C462" s="88"/>
      <c r="D462" s="7"/>
      <c r="E462" s="88"/>
      <c r="F462" s="7"/>
      <c r="G462" s="89"/>
      <c r="H462" s="89"/>
      <c r="AI462" s="90"/>
      <c r="AJ462" s="90"/>
      <c r="AK462" s="90"/>
      <c r="AL462" s="90"/>
      <c r="AM462" s="90"/>
      <c r="AN462" s="80"/>
      <c r="AO462" s="80"/>
      <c r="AP462" s="80"/>
      <c r="AQ462" s="80"/>
      <c r="AR462" s="80"/>
      <c r="AS462" s="7"/>
      <c r="AT462" s="7"/>
      <c r="AU462" s="9"/>
      <c r="AV462" s="9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</row>
    <row r="463" spans="3:68" s="6" customFormat="1" x14ac:dyDescent="0.2">
      <c r="C463" s="88"/>
      <c r="D463" s="7"/>
      <c r="E463" s="88"/>
      <c r="F463" s="7"/>
      <c r="G463" s="89"/>
      <c r="H463" s="89"/>
      <c r="AI463" s="90"/>
      <c r="AJ463" s="90"/>
      <c r="AK463" s="90"/>
      <c r="AL463" s="90"/>
      <c r="AM463" s="90"/>
      <c r="AN463" s="80"/>
      <c r="AO463" s="80"/>
      <c r="AP463" s="80"/>
      <c r="AQ463" s="80"/>
      <c r="AR463" s="80"/>
      <c r="AS463" s="7"/>
      <c r="AT463" s="7"/>
      <c r="AU463" s="9"/>
      <c r="AV463" s="9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</row>
    <row r="464" spans="3:68" s="6" customFormat="1" x14ac:dyDescent="0.2">
      <c r="C464" s="88"/>
      <c r="D464" s="7"/>
      <c r="E464" s="88"/>
      <c r="F464" s="7"/>
      <c r="G464" s="89"/>
      <c r="H464" s="89"/>
      <c r="AI464" s="90"/>
      <c r="AJ464" s="90"/>
      <c r="AK464" s="90"/>
      <c r="AL464" s="90"/>
      <c r="AM464" s="90"/>
      <c r="AN464" s="80"/>
      <c r="AO464" s="80"/>
      <c r="AP464" s="80"/>
      <c r="AQ464" s="80"/>
      <c r="AR464" s="80"/>
      <c r="AS464" s="7"/>
      <c r="AT464" s="7"/>
      <c r="AU464" s="9"/>
      <c r="AV464" s="9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</row>
    <row r="465" spans="3:68" s="6" customFormat="1" x14ac:dyDescent="0.2">
      <c r="C465" s="88"/>
      <c r="D465" s="7"/>
      <c r="E465" s="88"/>
      <c r="F465" s="7"/>
      <c r="G465" s="89"/>
      <c r="H465" s="89"/>
      <c r="AI465" s="90"/>
      <c r="AJ465" s="90"/>
      <c r="AK465" s="90"/>
      <c r="AL465" s="90"/>
      <c r="AM465" s="90"/>
      <c r="AN465" s="80"/>
      <c r="AO465" s="80"/>
      <c r="AP465" s="80"/>
      <c r="AQ465" s="80"/>
      <c r="AR465" s="80"/>
      <c r="AS465" s="7"/>
      <c r="AT465" s="7"/>
      <c r="AU465" s="9"/>
      <c r="AV465" s="9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</row>
    <row r="466" spans="3:68" s="6" customFormat="1" x14ac:dyDescent="0.2">
      <c r="C466" s="88"/>
      <c r="D466" s="7"/>
      <c r="E466" s="88"/>
      <c r="F466" s="7"/>
      <c r="G466" s="89"/>
      <c r="H466" s="89"/>
      <c r="AI466" s="90"/>
      <c r="AJ466" s="90"/>
      <c r="AK466" s="90"/>
      <c r="AL466" s="90"/>
      <c r="AM466" s="90"/>
      <c r="AN466" s="80"/>
      <c r="AO466" s="80"/>
      <c r="AP466" s="80"/>
      <c r="AQ466" s="80"/>
      <c r="AR466" s="80"/>
      <c r="AS466" s="7"/>
      <c r="AT466" s="7"/>
      <c r="AU466" s="9"/>
      <c r="AV466" s="9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</row>
    <row r="467" spans="3:68" s="6" customFormat="1" x14ac:dyDescent="0.2">
      <c r="C467" s="88"/>
      <c r="D467" s="7"/>
      <c r="E467" s="88"/>
      <c r="F467" s="7"/>
      <c r="G467" s="89"/>
      <c r="H467" s="89"/>
      <c r="AI467" s="90"/>
      <c r="AJ467" s="90"/>
      <c r="AK467" s="90"/>
      <c r="AL467" s="90"/>
      <c r="AM467" s="90"/>
      <c r="AN467" s="80"/>
      <c r="AO467" s="80"/>
      <c r="AP467" s="80"/>
      <c r="AQ467" s="80"/>
      <c r="AR467" s="80"/>
      <c r="AS467" s="7"/>
      <c r="AT467" s="7"/>
      <c r="AU467" s="9"/>
      <c r="AV467" s="9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</row>
    <row r="468" spans="3:68" s="6" customFormat="1" x14ac:dyDescent="0.2">
      <c r="C468" s="88"/>
      <c r="D468" s="7"/>
      <c r="E468" s="88"/>
      <c r="F468" s="7"/>
      <c r="G468" s="89"/>
      <c r="H468" s="89"/>
      <c r="AI468" s="90"/>
      <c r="AJ468" s="90"/>
      <c r="AK468" s="90"/>
      <c r="AL468" s="90"/>
      <c r="AM468" s="90"/>
      <c r="AN468" s="80"/>
      <c r="AO468" s="80"/>
      <c r="AP468" s="80"/>
      <c r="AQ468" s="80"/>
      <c r="AR468" s="80"/>
      <c r="AS468" s="7"/>
      <c r="AT468" s="7"/>
      <c r="AU468" s="9"/>
      <c r="AV468" s="9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</row>
    <row r="469" spans="3:68" s="6" customFormat="1" x14ac:dyDescent="0.2">
      <c r="C469" s="88"/>
      <c r="D469" s="7"/>
      <c r="E469" s="88"/>
      <c r="F469" s="7"/>
      <c r="G469" s="89"/>
      <c r="H469" s="89"/>
      <c r="AI469" s="90"/>
      <c r="AJ469" s="90"/>
      <c r="AK469" s="90"/>
      <c r="AL469" s="90"/>
      <c r="AM469" s="90"/>
      <c r="AN469" s="80"/>
      <c r="AO469" s="80"/>
      <c r="AP469" s="80"/>
      <c r="AQ469" s="80"/>
      <c r="AR469" s="80"/>
      <c r="AS469" s="7"/>
      <c r="AT469" s="7"/>
      <c r="AU469" s="9"/>
      <c r="AV469" s="9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</row>
    <row r="470" spans="3:68" s="6" customFormat="1" x14ac:dyDescent="0.2">
      <c r="C470" s="88"/>
      <c r="D470" s="7"/>
      <c r="E470" s="88"/>
      <c r="F470" s="7"/>
      <c r="G470" s="89"/>
      <c r="H470" s="89"/>
      <c r="AI470" s="90"/>
      <c r="AJ470" s="90"/>
      <c r="AK470" s="90"/>
      <c r="AL470" s="90"/>
      <c r="AM470" s="90"/>
      <c r="AN470" s="80"/>
      <c r="AO470" s="80"/>
      <c r="AP470" s="80"/>
      <c r="AQ470" s="80"/>
      <c r="AR470" s="80"/>
      <c r="AS470" s="7"/>
      <c r="AT470" s="7"/>
      <c r="AU470" s="9"/>
      <c r="AV470" s="9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</row>
    <row r="471" spans="3:68" s="6" customFormat="1" x14ac:dyDescent="0.2">
      <c r="C471" s="88"/>
      <c r="D471" s="7"/>
      <c r="E471" s="88"/>
      <c r="F471" s="7"/>
      <c r="G471" s="89"/>
      <c r="H471" s="89"/>
      <c r="AI471" s="90"/>
      <c r="AJ471" s="90"/>
      <c r="AK471" s="90"/>
      <c r="AL471" s="90"/>
      <c r="AM471" s="90"/>
      <c r="AN471" s="80"/>
      <c r="AO471" s="80"/>
      <c r="AP471" s="80"/>
      <c r="AQ471" s="80"/>
      <c r="AR471" s="80"/>
      <c r="AS471" s="7"/>
      <c r="AT471" s="7"/>
      <c r="AU471" s="9"/>
      <c r="AV471" s="9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</row>
    <row r="472" spans="3:68" s="6" customFormat="1" x14ac:dyDescent="0.2">
      <c r="C472" s="88"/>
      <c r="D472" s="7"/>
      <c r="E472" s="88"/>
      <c r="F472" s="7"/>
      <c r="G472" s="89"/>
      <c r="H472" s="89"/>
      <c r="AI472" s="90"/>
      <c r="AJ472" s="90"/>
      <c r="AK472" s="90"/>
      <c r="AL472" s="90"/>
      <c r="AM472" s="90"/>
      <c r="AN472" s="80"/>
      <c r="AO472" s="80"/>
      <c r="AP472" s="80"/>
      <c r="AQ472" s="80"/>
      <c r="AR472" s="80"/>
      <c r="AS472" s="7"/>
      <c r="AT472" s="7"/>
      <c r="AU472" s="9"/>
      <c r="AV472" s="9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</row>
    <row r="473" spans="3:68" s="6" customFormat="1" x14ac:dyDescent="0.2">
      <c r="C473" s="88"/>
      <c r="D473" s="7"/>
      <c r="E473" s="88"/>
      <c r="F473" s="7"/>
      <c r="G473" s="89"/>
      <c r="H473" s="89"/>
      <c r="AI473" s="90"/>
      <c r="AJ473" s="90"/>
      <c r="AK473" s="90"/>
      <c r="AL473" s="90"/>
      <c r="AM473" s="90"/>
      <c r="AN473" s="80"/>
      <c r="AO473" s="80"/>
      <c r="AP473" s="80"/>
      <c r="AQ473" s="80"/>
      <c r="AR473" s="80"/>
      <c r="AS473" s="7"/>
      <c r="AT473" s="7"/>
      <c r="AU473" s="9"/>
      <c r="AV473" s="9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</row>
    <row r="474" spans="3:68" s="6" customFormat="1" x14ac:dyDescent="0.2">
      <c r="C474" s="88"/>
      <c r="D474" s="7"/>
      <c r="E474" s="88"/>
      <c r="F474" s="7"/>
      <c r="G474" s="89"/>
      <c r="H474" s="89"/>
      <c r="AI474" s="90"/>
      <c r="AJ474" s="90"/>
      <c r="AK474" s="90"/>
      <c r="AL474" s="90"/>
      <c r="AM474" s="90"/>
      <c r="AN474" s="80"/>
      <c r="AO474" s="80"/>
      <c r="AP474" s="80"/>
      <c r="AQ474" s="80"/>
      <c r="AR474" s="80"/>
      <c r="AS474" s="7"/>
      <c r="AT474" s="7"/>
      <c r="AU474" s="9"/>
      <c r="AV474" s="9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</row>
    <row r="475" spans="3:68" s="6" customFormat="1" x14ac:dyDescent="0.2">
      <c r="C475" s="88"/>
      <c r="D475" s="7"/>
      <c r="E475" s="88"/>
      <c r="F475" s="7"/>
      <c r="G475" s="89"/>
      <c r="H475" s="89"/>
      <c r="AI475" s="90"/>
      <c r="AJ475" s="90"/>
      <c r="AK475" s="90"/>
      <c r="AL475" s="90"/>
      <c r="AM475" s="90"/>
      <c r="AN475" s="80"/>
      <c r="AO475" s="80"/>
      <c r="AP475" s="80"/>
      <c r="AQ475" s="80"/>
      <c r="AR475" s="80"/>
      <c r="AS475" s="7"/>
      <c r="AT475" s="7"/>
      <c r="AU475" s="9"/>
      <c r="AV475" s="9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</row>
    <row r="476" spans="3:68" s="6" customFormat="1" x14ac:dyDescent="0.2">
      <c r="C476" s="88"/>
      <c r="D476" s="7"/>
      <c r="E476" s="88"/>
      <c r="F476" s="7"/>
      <c r="G476" s="89"/>
      <c r="H476" s="89"/>
      <c r="AI476" s="90"/>
      <c r="AJ476" s="90"/>
      <c r="AK476" s="90"/>
      <c r="AL476" s="90"/>
      <c r="AM476" s="90"/>
      <c r="AN476" s="80"/>
      <c r="AO476" s="80"/>
      <c r="AP476" s="80"/>
      <c r="AQ476" s="80"/>
      <c r="AR476" s="80"/>
      <c r="AS476" s="7"/>
      <c r="AT476" s="7"/>
      <c r="AU476" s="9"/>
      <c r="AV476" s="9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</row>
    <row r="477" spans="3:68" s="6" customFormat="1" x14ac:dyDescent="0.2">
      <c r="C477" s="88"/>
      <c r="D477" s="7"/>
      <c r="E477" s="88"/>
      <c r="F477" s="7"/>
      <c r="G477" s="89"/>
      <c r="H477" s="89"/>
      <c r="AI477" s="90"/>
      <c r="AJ477" s="90"/>
      <c r="AK477" s="90"/>
      <c r="AL477" s="90"/>
      <c r="AM477" s="90"/>
      <c r="AN477" s="80"/>
      <c r="AO477" s="80"/>
      <c r="AP477" s="80"/>
      <c r="AQ477" s="80"/>
      <c r="AR477" s="80"/>
      <c r="AS477" s="7"/>
      <c r="AT477" s="7"/>
      <c r="AU477" s="9"/>
      <c r="AV477" s="9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</row>
    <row r="478" spans="3:68" s="6" customFormat="1" x14ac:dyDescent="0.2">
      <c r="C478" s="88"/>
      <c r="D478" s="7"/>
      <c r="E478" s="88"/>
      <c r="F478" s="7"/>
      <c r="G478" s="91"/>
      <c r="H478" s="91"/>
      <c r="AI478" s="90"/>
      <c r="AJ478" s="90"/>
      <c r="AK478" s="90"/>
      <c r="AL478" s="90"/>
      <c r="AM478" s="90"/>
      <c r="AN478" s="80"/>
      <c r="AO478" s="80"/>
      <c r="AP478" s="80"/>
      <c r="AQ478" s="80"/>
      <c r="AR478" s="80"/>
      <c r="AS478" s="7"/>
      <c r="AT478" s="7"/>
      <c r="AU478" s="9"/>
      <c r="AV478" s="9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</row>
    <row r="479" spans="3:68" s="6" customFormat="1" x14ac:dyDescent="0.2">
      <c r="C479" s="88"/>
      <c r="D479" s="7"/>
      <c r="E479" s="88"/>
      <c r="F479" s="7"/>
      <c r="G479" s="89"/>
      <c r="H479" s="89"/>
      <c r="AI479" s="90"/>
      <c r="AJ479" s="90"/>
      <c r="AK479" s="90"/>
      <c r="AL479" s="90"/>
      <c r="AM479" s="90"/>
      <c r="AN479" s="80"/>
      <c r="AO479" s="80"/>
      <c r="AP479" s="80"/>
      <c r="AQ479" s="80"/>
      <c r="AR479" s="80"/>
      <c r="AS479" s="7"/>
      <c r="AT479" s="7"/>
      <c r="AU479" s="9"/>
      <c r="AV479" s="9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</row>
    <row r="480" spans="3:68" s="6" customFormat="1" x14ac:dyDescent="0.2">
      <c r="C480" s="88"/>
      <c r="D480" s="7"/>
      <c r="E480" s="88"/>
      <c r="F480" s="7"/>
      <c r="G480" s="89"/>
      <c r="H480" s="89"/>
      <c r="AI480" s="90"/>
      <c r="AJ480" s="90"/>
      <c r="AK480" s="90"/>
      <c r="AL480" s="90"/>
      <c r="AM480" s="90"/>
      <c r="AN480" s="80"/>
      <c r="AO480" s="80"/>
      <c r="AP480" s="80"/>
      <c r="AQ480" s="80"/>
      <c r="AR480" s="80"/>
      <c r="AS480" s="7"/>
      <c r="AT480" s="7"/>
      <c r="AU480" s="9"/>
      <c r="AV480" s="9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</row>
    <row r="481" spans="3:68" s="6" customFormat="1" x14ac:dyDescent="0.2">
      <c r="C481" s="88"/>
      <c r="D481" s="7"/>
      <c r="E481" s="88"/>
      <c r="F481" s="7"/>
      <c r="G481" s="89"/>
      <c r="H481" s="89"/>
      <c r="AI481" s="90"/>
      <c r="AJ481" s="90"/>
      <c r="AK481" s="90"/>
      <c r="AL481" s="90"/>
      <c r="AM481" s="90"/>
      <c r="AN481" s="80"/>
      <c r="AO481" s="80"/>
      <c r="AP481" s="80"/>
      <c r="AQ481" s="80"/>
      <c r="AR481" s="80"/>
      <c r="AS481" s="7"/>
      <c r="AT481" s="7"/>
      <c r="AU481" s="9"/>
      <c r="AV481" s="9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</row>
    <row r="482" spans="3:68" s="6" customFormat="1" x14ac:dyDescent="0.2">
      <c r="C482" s="88"/>
      <c r="D482" s="7"/>
      <c r="E482" s="88"/>
      <c r="F482" s="7"/>
      <c r="G482" s="89"/>
      <c r="H482" s="89"/>
      <c r="AI482" s="90"/>
      <c r="AJ482" s="90"/>
      <c r="AK482" s="90"/>
      <c r="AL482" s="90"/>
      <c r="AM482" s="90"/>
      <c r="AN482" s="80"/>
      <c r="AO482" s="80"/>
      <c r="AP482" s="80"/>
      <c r="AQ482" s="80"/>
      <c r="AR482" s="80"/>
      <c r="AS482" s="7"/>
      <c r="AT482" s="7"/>
      <c r="AU482" s="9"/>
      <c r="AV482" s="9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</row>
    <row r="483" spans="3:68" s="6" customFormat="1" x14ac:dyDescent="0.2">
      <c r="C483" s="88"/>
      <c r="D483" s="7"/>
      <c r="E483" s="88"/>
      <c r="F483" s="7"/>
      <c r="G483" s="89"/>
      <c r="H483" s="89"/>
      <c r="AI483" s="90"/>
      <c r="AJ483" s="90"/>
      <c r="AK483" s="90"/>
      <c r="AL483" s="90"/>
      <c r="AM483" s="90"/>
      <c r="AN483" s="80"/>
      <c r="AO483" s="80"/>
      <c r="AP483" s="80"/>
      <c r="AQ483" s="80"/>
      <c r="AR483" s="80"/>
      <c r="AS483" s="7"/>
      <c r="AT483" s="7"/>
      <c r="AU483" s="9"/>
      <c r="AV483" s="9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</row>
    <row r="484" spans="3:68" s="6" customFormat="1" x14ac:dyDescent="0.2">
      <c r="C484" s="88"/>
      <c r="D484" s="7"/>
      <c r="E484" s="88"/>
      <c r="F484" s="7"/>
      <c r="G484" s="89"/>
      <c r="H484" s="89"/>
      <c r="AI484" s="90"/>
      <c r="AJ484" s="90"/>
      <c r="AK484" s="90"/>
      <c r="AL484" s="90"/>
      <c r="AM484" s="90"/>
      <c r="AN484" s="80"/>
      <c r="AO484" s="80"/>
      <c r="AP484" s="80"/>
      <c r="AQ484" s="80"/>
      <c r="AR484" s="80"/>
      <c r="AS484" s="7"/>
      <c r="AT484" s="7"/>
      <c r="AU484" s="9"/>
      <c r="AV484" s="9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</row>
    <row r="485" spans="3:68" s="6" customFormat="1" x14ac:dyDescent="0.2">
      <c r="C485" s="88"/>
      <c r="D485" s="7"/>
      <c r="E485" s="88"/>
      <c r="F485" s="7"/>
      <c r="G485" s="89"/>
      <c r="H485" s="89"/>
      <c r="AI485" s="90"/>
      <c r="AJ485" s="90"/>
      <c r="AK485" s="90"/>
      <c r="AL485" s="90"/>
      <c r="AM485" s="90"/>
      <c r="AN485" s="80"/>
      <c r="AO485" s="80"/>
      <c r="AP485" s="80"/>
      <c r="AQ485" s="80"/>
      <c r="AR485" s="80"/>
      <c r="AS485" s="7"/>
      <c r="AT485" s="7"/>
      <c r="AU485" s="9"/>
      <c r="AV485" s="9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</row>
    <row r="486" spans="3:68" s="6" customFormat="1" x14ac:dyDescent="0.2">
      <c r="C486" s="88"/>
      <c r="D486" s="7"/>
      <c r="E486" s="88"/>
      <c r="F486" s="7"/>
      <c r="G486" s="89"/>
      <c r="H486" s="89"/>
      <c r="AI486" s="90"/>
      <c r="AJ486" s="90"/>
      <c r="AK486" s="90"/>
      <c r="AL486" s="90"/>
      <c r="AM486" s="90"/>
      <c r="AN486" s="80"/>
      <c r="AO486" s="80"/>
      <c r="AP486" s="80"/>
      <c r="AQ486" s="80"/>
      <c r="AR486" s="80"/>
      <c r="AS486" s="7"/>
      <c r="AT486" s="7"/>
      <c r="AU486" s="9"/>
      <c r="AV486" s="9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</row>
    <row r="487" spans="3:68" s="6" customFormat="1" x14ac:dyDescent="0.2">
      <c r="C487" s="88"/>
      <c r="D487" s="7"/>
      <c r="E487" s="88"/>
      <c r="F487" s="7"/>
      <c r="G487" s="89"/>
      <c r="H487" s="89"/>
      <c r="AI487" s="90"/>
      <c r="AJ487" s="90"/>
      <c r="AK487" s="90"/>
      <c r="AL487" s="90"/>
      <c r="AM487" s="90"/>
      <c r="AN487" s="80"/>
      <c r="AO487" s="80"/>
      <c r="AP487" s="80"/>
      <c r="AQ487" s="80"/>
      <c r="AR487" s="80"/>
      <c r="AS487" s="7"/>
      <c r="AT487" s="7"/>
      <c r="AU487" s="9"/>
      <c r="AV487" s="9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</row>
    <row r="488" spans="3:68" s="6" customFormat="1" x14ac:dyDescent="0.2">
      <c r="C488" s="88"/>
      <c r="D488" s="7"/>
      <c r="E488" s="88"/>
      <c r="F488" s="7"/>
      <c r="G488" s="89"/>
      <c r="H488" s="89"/>
      <c r="AI488" s="90"/>
      <c r="AJ488" s="90"/>
      <c r="AK488" s="90"/>
      <c r="AL488" s="90"/>
      <c r="AM488" s="90"/>
      <c r="AN488" s="80"/>
      <c r="AO488" s="80"/>
      <c r="AP488" s="80"/>
      <c r="AQ488" s="80"/>
      <c r="AR488" s="80"/>
      <c r="AS488" s="7"/>
      <c r="AT488" s="7"/>
      <c r="AU488" s="9"/>
      <c r="AV488" s="9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</row>
    <row r="489" spans="3:68" s="6" customFormat="1" x14ac:dyDescent="0.2">
      <c r="C489" s="88"/>
      <c r="D489" s="7"/>
      <c r="E489" s="88"/>
      <c r="F489" s="7"/>
      <c r="G489" s="89"/>
      <c r="H489" s="89"/>
      <c r="AI489" s="90"/>
      <c r="AJ489" s="90"/>
      <c r="AK489" s="90"/>
      <c r="AL489" s="90"/>
      <c r="AM489" s="90"/>
      <c r="AN489" s="80"/>
      <c r="AO489" s="80"/>
      <c r="AP489" s="80"/>
      <c r="AQ489" s="80"/>
      <c r="AR489" s="80"/>
      <c r="AS489" s="7"/>
      <c r="AT489" s="7"/>
      <c r="AU489" s="9"/>
      <c r="AV489" s="9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</row>
    <row r="490" spans="3:68" s="6" customFormat="1" x14ac:dyDescent="0.2">
      <c r="C490" s="88"/>
      <c r="D490" s="7"/>
      <c r="E490" s="88"/>
      <c r="F490" s="7"/>
      <c r="G490" s="89"/>
      <c r="H490" s="89"/>
      <c r="AI490" s="90"/>
      <c r="AJ490" s="90"/>
      <c r="AK490" s="90"/>
      <c r="AL490" s="90"/>
      <c r="AM490" s="90"/>
      <c r="AN490" s="80"/>
      <c r="AO490" s="80"/>
      <c r="AP490" s="80"/>
      <c r="AQ490" s="80"/>
      <c r="AR490" s="80"/>
      <c r="AS490" s="7"/>
      <c r="AT490" s="7"/>
      <c r="AU490" s="9"/>
      <c r="AV490" s="9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</row>
    <row r="491" spans="3:68" s="6" customFormat="1" x14ac:dyDescent="0.2">
      <c r="C491" s="88"/>
      <c r="D491" s="7"/>
      <c r="E491" s="88"/>
      <c r="F491" s="7"/>
      <c r="G491" s="89"/>
      <c r="H491" s="89"/>
      <c r="AI491" s="90"/>
      <c r="AJ491" s="90"/>
      <c r="AK491" s="90"/>
      <c r="AL491" s="90"/>
      <c r="AM491" s="90"/>
      <c r="AN491" s="80"/>
      <c r="AO491" s="80"/>
      <c r="AP491" s="80"/>
      <c r="AQ491" s="80"/>
      <c r="AR491" s="80"/>
      <c r="AS491" s="7"/>
      <c r="AT491" s="7"/>
      <c r="AU491" s="9"/>
      <c r="AV491" s="9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</row>
    <row r="492" spans="3:68" s="6" customFormat="1" x14ac:dyDescent="0.2">
      <c r="C492" s="88"/>
      <c r="D492" s="7"/>
      <c r="E492" s="88"/>
      <c r="F492" s="7"/>
      <c r="G492" s="89"/>
      <c r="H492" s="89"/>
      <c r="AI492" s="90"/>
      <c r="AJ492" s="90"/>
      <c r="AK492" s="90"/>
      <c r="AL492" s="90"/>
      <c r="AM492" s="90"/>
      <c r="AN492" s="80"/>
      <c r="AO492" s="80"/>
      <c r="AP492" s="80"/>
      <c r="AQ492" s="80"/>
      <c r="AR492" s="80"/>
      <c r="AS492" s="7"/>
      <c r="AT492" s="7"/>
      <c r="AU492" s="9"/>
      <c r="AV492" s="9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</row>
    <row r="493" spans="3:68" s="6" customFormat="1" x14ac:dyDescent="0.2">
      <c r="C493" s="88"/>
      <c r="D493" s="7"/>
      <c r="E493" s="88"/>
      <c r="F493" s="7"/>
      <c r="G493" s="89"/>
      <c r="H493" s="89"/>
      <c r="AI493" s="90"/>
      <c r="AJ493" s="90"/>
      <c r="AK493" s="90"/>
      <c r="AL493" s="90"/>
      <c r="AM493" s="90"/>
      <c r="AN493" s="80"/>
      <c r="AO493" s="80"/>
      <c r="AP493" s="80"/>
      <c r="AQ493" s="80"/>
      <c r="AR493" s="80"/>
      <c r="AS493" s="7"/>
      <c r="AT493" s="7"/>
      <c r="AU493" s="9"/>
      <c r="AV493" s="9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</row>
    <row r="494" spans="3:68" s="6" customFormat="1" x14ac:dyDescent="0.2">
      <c r="C494" s="88"/>
      <c r="D494" s="7"/>
      <c r="E494" s="88"/>
      <c r="F494" s="7"/>
      <c r="G494" s="89"/>
      <c r="H494" s="89"/>
      <c r="AI494" s="90"/>
      <c r="AJ494" s="90"/>
      <c r="AK494" s="90"/>
      <c r="AL494" s="90"/>
      <c r="AM494" s="90"/>
      <c r="AN494" s="80"/>
      <c r="AO494" s="80"/>
      <c r="AP494" s="80"/>
      <c r="AQ494" s="80"/>
      <c r="AR494" s="80"/>
      <c r="AS494" s="7"/>
      <c r="AT494" s="7"/>
      <c r="AU494" s="9"/>
      <c r="AV494" s="9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</row>
    <row r="495" spans="3:68" s="6" customFormat="1" x14ac:dyDescent="0.2">
      <c r="C495" s="88"/>
      <c r="D495" s="7"/>
      <c r="E495" s="88"/>
      <c r="F495" s="7"/>
      <c r="G495" s="91"/>
      <c r="H495" s="91"/>
      <c r="AI495" s="90"/>
      <c r="AJ495" s="90"/>
      <c r="AK495" s="90"/>
      <c r="AL495" s="90"/>
      <c r="AM495" s="90"/>
      <c r="AN495" s="80"/>
      <c r="AO495" s="80"/>
      <c r="AP495" s="80"/>
      <c r="AQ495" s="80"/>
      <c r="AR495" s="80"/>
      <c r="AS495" s="7"/>
      <c r="AT495" s="7"/>
      <c r="AU495" s="9"/>
      <c r="AV495" s="9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</row>
    <row r="496" spans="3:68" s="6" customFormat="1" x14ac:dyDescent="0.2">
      <c r="C496" s="88"/>
      <c r="D496" s="7"/>
      <c r="E496" s="88"/>
      <c r="F496" s="7"/>
      <c r="G496" s="89"/>
      <c r="H496" s="89"/>
      <c r="AI496" s="90"/>
      <c r="AJ496" s="90"/>
      <c r="AK496" s="90"/>
      <c r="AL496" s="90"/>
      <c r="AM496" s="90"/>
      <c r="AN496" s="80"/>
      <c r="AO496" s="80"/>
      <c r="AP496" s="80"/>
      <c r="AQ496" s="80"/>
      <c r="AR496" s="80"/>
      <c r="AS496" s="7"/>
      <c r="AT496" s="7"/>
      <c r="AU496" s="9"/>
      <c r="AV496" s="9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</row>
    <row r="497" spans="3:68" s="6" customFormat="1" x14ac:dyDescent="0.2">
      <c r="C497" s="88"/>
      <c r="D497" s="7"/>
      <c r="E497" s="88"/>
      <c r="F497" s="7"/>
      <c r="G497" s="89"/>
      <c r="H497" s="89"/>
      <c r="AI497" s="90"/>
      <c r="AJ497" s="90"/>
      <c r="AK497" s="90"/>
      <c r="AL497" s="90"/>
      <c r="AM497" s="90"/>
      <c r="AN497" s="80"/>
      <c r="AO497" s="80"/>
      <c r="AP497" s="80"/>
      <c r="AQ497" s="80"/>
      <c r="AR497" s="80"/>
      <c r="AS497" s="7"/>
      <c r="AT497" s="7"/>
      <c r="AU497" s="9"/>
      <c r="AV497" s="9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</row>
    <row r="498" spans="3:68" s="6" customFormat="1" x14ac:dyDescent="0.2">
      <c r="C498" s="88"/>
      <c r="D498" s="7"/>
      <c r="E498" s="88"/>
      <c r="F498" s="7"/>
      <c r="G498" s="89"/>
      <c r="H498" s="89"/>
      <c r="AI498" s="90"/>
      <c r="AJ498" s="90"/>
      <c r="AK498" s="90"/>
      <c r="AL498" s="90"/>
      <c r="AM498" s="90"/>
      <c r="AN498" s="80"/>
      <c r="AO498" s="80"/>
      <c r="AP498" s="80"/>
      <c r="AQ498" s="80"/>
      <c r="AR498" s="80"/>
      <c r="AS498" s="7"/>
      <c r="AT498" s="7"/>
      <c r="AU498" s="9"/>
      <c r="AV498" s="9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</row>
    <row r="499" spans="3:68" s="6" customFormat="1" x14ac:dyDescent="0.2">
      <c r="C499" s="88"/>
      <c r="D499" s="7"/>
      <c r="E499" s="88"/>
      <c r="F499" s="7"/>
      <c r="G499" s="89"/>
      <c r="H499" s="89"/>
      <c r="AI499" s="90"/>
      <c r="AJ499" s="90"/>
      <c r="AK499" s="90"/>
      <c r="AL499" s="90"/>
      <c r="AM499" s="90"/>
      <c r="AN499" s="80"/>
      <c r="AO499" s="80"/>
      <c r="AP499" s="80"/>
      <c r="AQ499" s="80"/>
      <c r="AR499" s="80"/>
      <c r="AS499" s="7"/>
      <c r="AT499" s="7"/>
      <c r="AU499" s="9"/>
      <c r="AV499" s="9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</row>
    <row r="500" spans="3:68" s="6" customFormat="1" x14ac:dyDescent="0.2">
      <c r="C500" s="88"/>
      <c r="D500" s="7"/>
      <c r="E500" s="88"/>
      <c r="F500" s="7"/>
      <c r="G500" s="89"/>
      <c r="H500" s="89"/>
      <c r="AI500" s="90"/>
      <c r="AJ500" s="90"/>
      <c r="AK500" s="90"/>
      <c r="AL500" s="90"/>
      <c r="AM500" s="90"/>
      <c r="AN500" s="80"/>
      <c r="AO500" s="80"/>
      <c r="AP500" s="80"/>
      <c r="AQ500" s="80"/>
      <c r="AR500" s="80"/>
      <c r="AS500" s="7"/>
      <c r="AT500" s="7"/>
      <c r="AU500" s="9"/>
      <c r="AV500" s="9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</row>
    <row r="501" spans="3:68" s="6" customFormat="1" x14ac:dyDescent="0.2">
      <c r="C501" s="88"/>
      <c r="D501" s="7"/>
      <c r="E501" s="88"/>
      <c r="F501" s="7"/>
      <c r="G501" s="89"/>
      <c r="H501" s="89"/>
      <c r="AI501" s="90"/>
      <c r="AJ501" s="90"/>
      <c r="AK501" s="90"/>
      <c r="AL501" s="90"/>
      <c r="AM501" s="90"/>
      <c r="AN501" s="80"/>
      <c r="AO501" s="80"/>
      <c r="AP501" s="80"/>
      <c r="AQ501" s="80"/>
      <c r="AR501" s="80"/>
      <c r="AS501" s="7"/>
      <c r="AT501" s="7"/>
      <c r="AU501" s="9"/>
      <c r="AV501" s="9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</row>
    <row r="502" spans="3:68" s="6" customFormat="1" x14ac:dyDescent="0.2">
      <c r="C502" s="88"/>
      <c r="D502" s="7"/>
      <c r="E502" s="88"/>
      <c r="F502" s="7"/>
      <c r="G502" s="89"/>
      <c r="H502" s="89"/>
      <c r="AI502" s="90"/>
      <c r="AJ502" s="90"/>
      <c r="AK502" s="90"/>
      <c r="AL502" s="90"/>
      <c r="AM502" s="90"/>
      <c r="AN502" s="80"/>
      <c r="AO502" s="80"/>
      <c r="AP502" s="80"/>
      <c r="AQ502" s="80"/>
      <c r="AR502" s="80"/>
      <c r="AS502" s="7"/>
      <c r="AT502" s="7"/>
      <c r="AU502" s="9"/>
      <c r="AV502" s="9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</row>
    <row r="503" spans="3:68" s="6" customFormat="1" x14ac:dyDescent="0.2">
      <c r="C503" s="88"/>
      <c r="D503" s="7"/>
      <c r="E503" s="88"/>
      <c r="F503" s="7"/>
      <c r="G503" s="89"/>
      <c r="H503" s="89"/>
      <c r="AI503" s="90"/>
      <c r="AJ503" s="90"/>
      <c r="AK503" s="90"/>
      <c r="AL503" s="90"/>
      <c r="AM503" s="90"/>
      <c r="AN503" s="80"/>
      <c r="AO503" s="80"/>
      <c r="AP503" s="80"/>
      <c r="AQ503" s="80"/>
      <c r="AR503" s="80"/>
      <c r="AS503" s="7"/>
      <c r="AT503" s="7"/>
      <c r="AU503" s="9"/>
      <c r="AV503" s="9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</row>
    <row r="504" spans="3:68" s="6" customFormat="1" x14ac:dyDescent="0.2">
      <c r="C504" s="88"/>
      <c r="D504" s="7"/>
      <c r="E504" s="88"/>
      <c r="F504" s="7"/>
      <c r="G504" s="89"/>
      <c r="H504" s="89"/>
      <c r="AI504" s="90"/>
      <c r="AJ504" s="90"/>
      <c r="AK504" s="90"/>
      <c r="AL504" s="90"/>
      <c r="AM504" s="90"/>
      <c r="AN504" s="80"/>
      <c r="AO504" s="80"/>
      <c r="AP504" s="80"/>
      <c r="AQ504" s="80"/>
      <c r="AR504" s="80"/>
      <c r="AS504" s="7"/>
      <c r="AT504" s="7"/>
      <c r="AU504" s="9"/>
      <c r="AV504" s="9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</row>
    <row r="505" spans="3:68" s="6" customFormat="1" x14ac:dyDescent="0.2">
      <c r="C505" s="88"/>
      <c r="D505" s="7"/>
      <c r="E505" s="88"/>
      <c r="F505" s="7"/>
      <c r="G505" s="89"/>
      <c r="H505" s="89"/>
      <c r="AI505" s="90"/>
      <c r="AJ505" s="90"/>
      <c r="AK505" s="90"/>
      <c r="AL505" s="90"/>
      <c r="AM505" s="90"/>
      <c r="AN505" s="80"/>
      <c r="AO505" s="80"/>
      <c r="AP505" s="80"/>
      <c r="AQ505" s="80"/>
      <c r="AR505" s="80"/>
      <c r="AS505" s="7"/>
      <c r="AT505" s="7"/>
      <c r="AU505" s="9"/>
      <c r="AV505" s="9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</row>
    <row r="506" spans="3:68" s="6" customFormat="1" x14ac:dyDescent="0.2">
      <c r="C506" s="88"/>
      <c r="D506" s="7"/>
      <c r="E506" s="88"/>
      <c r="F506" s="7"/>
      <c r="G506" s="89"/>
      <c r="H506" s="89"/>
      <c r="AI506" s="90"/>
      <c r="AJ506" s="90"/>
      <c r="AK506" s="90"/>
      <c r="AL506" s="90"/>
      <c r="AM506" s="90"/>
      <c r="AN506" s="80"/>
      <c r="AO506" s="80"/>
      <c r="AP506" s="80"/>
      <c r="AQ506" s="80"/>
      <c r="AR506" s="80"/>
      <c r="AS506" s="7"/>
      <c r="AT506" s="7"/>
      <c r="AU506" s="9"/>
      <c r="AV506" s="9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</row>
    <row r="507" spans="3:68" s="6" customFormat="1" x14ac:dyDescent="0.2">
      <c r="C507" s="88"/>
      <c r="D507" s="7"/>
      <c r="E507" s="88"/>
      <c r="F507" s="7"/>
      <c r="G507" s="89"/>
      <c r="H507" s="89"/>
      <c r="AI507" s="90"/>
      <c r="AJ507" s="90"/>
      <c r="AK507" s="90"/>
      <c r="AL507" s="90"/>
      <c r="AM507" s="90"/>
      <c r="AN507" s="80"/>
      <c r="AO507" s="80"/>
      <c r="AP507" s="80"/>
      <c r="AQ507" s="80"/>
      <c r="AR507" s="80"/>
      <c r="AS507" s="7"/>
      <c r="AT507" s="7"/>
      <c r="AU507" s="9"/>
      <c r="AV507" s="9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</row>
    <row r="508" spans="3:68" s="6" customFormat="1" x14ac:dyDescent="0.2">
      <c r="C508" s="88"/>
      <c r="D508" s="7"/>
      <c r="E508" s="88"/>
      <c r="F508" s="7"/>
      <c r="G508" s="89"/>
      <c r="H508" s="89"/>
      <c r="AI508" s="90"/>
      <c r="AJ508" s="90"/>
      <c r="AK508" s="90"/>
      <c r="AL508" s="90"/>
      <c r="AM508" s="90"/>
      <c r="AN508" s="80"/>
      <c r="AO508" s="80"/>
      <c r="AP508" s="80"/>
      <c r="AQ508" s="80"/>
      <c r="AR508" s="80"/>
      <c r="AS508" s="7"/>
      <c r="AT508" s="7"/>
      <c r="AU508" s="9"/>
      <c r="AV508" s="9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</row>
    <row r="509" spans="3:68" s="6" customFormat="1" x14ac:dyDescent="0.2">
      <c r="C509" s="88"/>
      <c r="D509" s="7"/>
      <c r="E509" s="88"/>
      <c r="F509" s="7"/>
      <c r="G509" s="91"/>
      <c r="H509" s="91"/>
      <c r="AI509" s="90"/>
      <c r="AJ509" s="90"/>
      <c r="AK509" s="90"/>
      <c r="AL509" s="90"/>
      <c r="AM509" s="90"/>
      <c r="AN509" s="80"/>
      <c r="AO509" s="80"/>
      <c r="AP509" s="80"/>
      <c r="AQ509" s="80"/>
      <c r="AR509" s="80"/>
      <c r="AS509" s="7"/>
      <c r="AT509" s="7"/>
      <c r="AU509" s="9"/>
      <c r="AV509" s="9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</row>
    <row r="510" spans="3:68" s="6" customFormat="1" x14ac:dyDescent="0.2">
      <c r="C510" s="88"/>
      <c r="D510" s="7"/>
      <c r="E510" s="88"/>
      <c r="F510" s="7"/>
      <c r="G510" s="91"/>
      <c r="H510" s="91"/>
      <c r="AI510" s="90"/>
      <c r="AJ510" s="90"/>
      <c r="AK510" s="90"/>
      <c r="AL510" s="90"/>
      <c r="AM510" s="90"/>
      <c r="AN510" s="80"/>
      <c r="AO510" s="80"/>
      <c r="AP510" s="80"/>
      <c r="AQ510" s="80"/>
      <c r="AR510" s="80"/>
      <c r="AS510" s="7"/>
      <c r="AT510" s="7"/>
      <c r="AU510" s="9"/>
      <c r="AV510" s="9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</row>
    <row r="511" spans="3:68" s="6" customFormat="1" x14ac:dyDescent="0.2">
      <c r="C511" s="88"/>
      <c r="D511" s="7"/>
      <c r="E511" s="88"/>
      <c r="F511" s="7"/>
      <c r="G511" s="89"/>
      <c r="H511" s="89"/>
      <c r="AI511" s="90"/>
      <c r="AJ511" s="90"/>
      <c r="AK511" s="90"/>
      <c r="AL511" s="90"/>
      <c r="AM511" s="90"/>
      <c r="AN511" s="80"/>
      <c r="AO511" s="80"/>
      <c r="AP511" s="80"/>
      <c r="AQ511" s="80"/>
      <c r="AR511" s="80"/>
      <c r="AS511" s="7"/>
      <c r="AT511" s="7"/>
      <c r="AU511" s="9"/>
      <c r="AV511" s="9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</row>
    <row r="512" spans="3:68" s="6" customFormat="1" x14ac:dyDescent="0.2">
      <c r="C512" s="88"/>
      <c r="D512" s="7"/>
      <c r="E512" s="88"/>
      <c r="F512" s="7"/>
      <c r="G512" s="89"/>
      <c r="H512" s="89"/>
      <c r="AI512" s="90"/>
      <c r="AJ512" s="90"/>
      <c r="AK512" s="90"/>
      <c r="AL512" s="90"/>
      <c r="AM512" s="90"/>
      <c r="AN512" s="80"/>
      <c r="AO512" s="80"/>
      <c r="AP512" s="80"/>
      <c r="AQ512" s="80"/>
      <c r="AR512" s="80"/>
      <c r="AS512" s="7"/>
      <c r="AT512" s="7"/>
      <c r="AU512" s="9"/>
      <c r="AV512" s="9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</row>
    <row r="513" spans="3:68" s="6" customFormat="1" x14ac:dyDescent="0.2">
      <c r="C513" s="88"/>
      <c r="D513" s="7"/>
      <c r="E513" s="88"/>
      <c r="F513" s="7"/>
      <c r="G513" s="91"/>
      <c r="H513" s="91"/>
      <c r="AI513" s="90"/>
      <c r="AJ513" s="90"/>
      <c r="AK513" s="90"/>
      <c r="AL513" s="90"/>
      <c r="AM513" s="90"/>
      <c r="AN513" s="80"/>
      <c r="AO513" s="80"/>
      <c r="AP513" s="80"/>
      <c r="AQ513" s="80"/>
      <c r="AR513" s="80"/>
      <c r="AS513" s="7"/>
      <c r="AT513" s="7"/>
      <c r="AU513" s="9"/>
      <c r="AV513" s="9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</row>
    <row r="514" spans="3:68" s="6" customFormat="1" x14ac:dyDescent="0.2">
      <c r="C514" s="88"/>
      <c r="D514" s="7"/>
      <c r="E514" s="88"/>
      <c r="F514" s="7"/>
      <c r="G514" s="89"/>
      <c r="H514" s="89"/>
      <c r="AI514" s="90"/>
      <c r="AJ514" s="90"/>
      <c r="AK514" s="90"/>
      <c r="AL514" s="90"/>
      <c r="AM514" s="90"/>
      <c r="AN514" s="80"/>
      <c r="AO514" s="80"/>
      <c r="AP514" s="80"/>
      <c r="AQ514" s="80"/>
      <c r="AR514" s="80"/>
      <c r="AS514" s="7"/>
      <c r="AT514" s="7"/>
      <c r="AU514" s="9"/>
      <c r="AV514" s="9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</row>
    <row r="515" spans="3:68" s="6" customFormat="1" x14ac:dyDescent="0.2">
      <c r="C515" s="88"/>
      <c r="D515" s="7"/>
      <c r="E515" s="88"/>
      <c r="F515" s="7"/>
      <c r="G515" s="89"/>
      <c r="H515" s="89"/>
      <c r="AI515" s="90"/>
      <c r="AJ515" s="90"/>
      <c r="AK515" s="90"/>
      <c r="AL515" s="90"/>
      <c r="AM515" s="90"/>
      <c r="AN515" s="80"/>
      <c r="AO515" s="80"/>
      <c r="AP515" s="80"/>
      <c r="AQ515" s="80"/>
      <c r="AR515" s="80"/>
      <c r="AS515" s="7"/>
      <c r="AT515" s="7"/>
      <c r="AU515" s="9"/>
      <c r="AV515" s="9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</row>
    <row r="516" spans="3:68" s="6" customFormat="1" x14ac:dyDescent="0.2">
      <c r="C516" s="88"/>
      <c r="D516" s="7"/>
      <c r="E516" s="88"/>
      <c r="F516" s="7"/>
      <c r="G516" s="89"/>
      <c r="H516" s="89"/>
      <c r="AI516" s="90"/>
      <c r="AJ516" s="90"/>
      <c r="AK516" s="90"/>
      <c r="AL516" s="90"/>
      <c r="AM516" s="90"/>
      <c r="AN516" s="80"/>
      <c r="AO516" s="80"/>
      <c r="AP516" s="80"/>
      <c r="AQ516" s="80"/>
      <c r="AR516" s="80"/>
      <c r="AS516" s="7"/>
      <c r="AT516" s="7"/>
      <c r="AU516" s="9"/>
      <c r="AV516" s="9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</row>
    <row r="517" spans="3:68" x14ac:dyDescent="0.2">
      <c r="G517" s="89"/>
      <c r="H517" s="89"/>
    </row>
  </sheetData>
  <autoFilter ref="A13:AT294" xr:uid="{00000000-0009-0000-0000-000005000000}"/>
  <mergeCells count="136">
    <mergeCell ref="C2:AN2"/>
    <mergeCell ref="C3:L3"/>
    <mergeCell ref="AK3:AN3"/>
    <mergeCell ref="C7:M7"/>
    <mergeCell ref="AJ7:AL7"/>
    <mergeCell ref="AM7:AN7"/>
    <mergeCell ref="AC9:AE9"/>
    <mergeCell ref="AF9:AH9"/>
    <mergeCell ref="AI9:AN9"/>
    <mergeCell ref="C8:AN8"/>
    <mergeCell ref="C9:C12"/>
    <mergeCell ref="D9:D12"/>
    <mergeCell ref="E9:F9"/>
    <mergeCell ref="G9:G12"/>
    <mergeCell ref="H9:H12"/>
    <mergeCell ref="I9:I12"/>
    <mergeCell ref="J9:M9"/>
    <mergeCell ref="N9:P9"/>
    <mergeCell ref="Q9:S9"/>
    <mergeCell ref="E10:E12"/>
    <mergeCell ref="F10:F12"/>
    <mergeCell ref="J10:K11"/>
    <mergeCell ref="T9:V9"/>
    <mergeCell ref="W9:Y9"/>
    <mergeCell ref="AH11:AH12"/>
    <mergeCell ref="AC11:AC12"/>
    <mergeCell ref="AJ11:AJ12"/>
    <mergeCell ref="Z9:AB9"/>
    <mergeCell ref="AL10:AL12"/>
    <mergeCell ref="AM10:AN10"/>
    <mergeCell ref="N11:N12"/>
    <mergeCell ref="O11:O12"/>
    <mergeCell ref="P11:P12"/>
    <mergeCell ref="Q11:Q12"/>
    <mergeCell ref="R11:R12"/>
    <mergeCell ref="S11:S12"/>
    <mergeCell ref="U10:V10"/>
    <mergeCell ref="X10:Y10"/>
    <mergeCell ref="AA10:AB10"/>
    <mergeCell ref="AD10:AE10"/>
    <mergeCell ref="AG10:AH10"/>
    <mergeCell ref="AI10:AI12"/>
    <mergeCell ref="Z11:Z12"/>
    <mergeCell ref="AA11:AA12"/>
    <mergeCell ref="AB11:AB12"/>
    <mergeCell ref="O10:P10"/>
    <mergeCell ref="T11:T12"/>
    <mergeCell ref="C268:F268"/>
    <mergeCell ref="I268:I269"/>
    <mergeCell ref="J268:J269"/>
    <mergeCell ref="AK11:AK12"/>
    <mergeCell ref="AM11:AM12"/>
    <mergeCell ref="AN11:AN12"/>
    <mergeCell ref="AR11:AR13"/>
    <mergeCell ref="AS11:AS13"/>
    <mergeCell ref="AL268:AL269"/>
    <mergeCell ref="AM268:AM269"/>
    <mergeCell ref="U11:U12"/>
    <mergeCell ref="V11:V12"/>
    <mergeCell ref="W11:W12"/>
    <mergeCell ref="X11:X12"/>
    <mergeCell ref="Y11:Y12"/>
    <mergeCell ref="L10:M11"/>
    <mergeCell ref="R10:S10"/>
    <mergeCell ref="AH268:AH269"/>
    <mergeCell ref="AJ10:AK10"/>
    <mergeCell ref="AD11:AD12"/>
    <mergeCell ref="AE11:AE12"/>
    <mergeCell ref="AF11:AF12"/>
    <mergeCell ref="AG11:AG12"/>
    <mergeCell ref="V268:V269"/>
    <mergeCell ref="C273:D273"/>
    <mergeCell ref="U271:V271"/>
    <mergeCell ref="X271:Y271"/>
    <mergeCell ref="AA271:AB271"/>
    <mergeCell ref="AD271:AE271"/>
    <mergeCell ref="AG271:AH271"/>
    <mergeCell ref="AJ271:AK271"/>
    <mergeCell ref="C269:F269"/>
    <mergeCell ref="C270:I271"/>
    <mergeCell ref="L270:M270"/>
    <mergeCell ref="J271:K271"/>
    <mergeCell ref="L271:M271"/>
    <mergeCell ref="O271:P271"/>
    <mergeCell ref="R271:S271"/>
    <mergeCell ref="AF268:AF269"/>
    <mergeCell ref="AG268:AG269"/>
    <mergeCell ref="AD268:AD269"/>
    <mergeCell ref="AE268:AE269"/>
    <mergeCell ref="T268:T269"/>
    <mergeCell ref="U268:U269"/>
    <mergeCell ref="P268:P269"/>
    <mergeCell ref="Q268:Q269"/>
    <mergeCell ref="R268:R269"/>
    <mergeCell ref="S268:S269"/>
    <mergeCell ref="AN268:AN269"/>
    <mergeCell ref="AM271:AN271"/>
    <mergeCell ref="AI268:AI269"/>
    <mergeCell ref="AJ268:AJ269"/>
    <mergeCell ref="AK268:AK269"/>
    <mergeCell ref="K268:K269"/>
    <mergeCell ref="L268:L269"/>
    <mergeCell ref="M268:M269"/>
    <mergeCell ref="N268:N269"/>
    <mergeCell ref="O268:O269"/>
    <mergeCell ref="Z268:Z269"/>
    <mergeCell ref="AA268:AA269"/>
    <mergeCell ref="AB268:AB269"/>
    <mergeCell ref="AC268:AC269"/>
    <mergeCell ref="W268:W269"/>
    <mergeCell ref="X268:X269"/>
    <mergeCell ref="Y268:Y269"/>
    <mergeCell ref="F282:J282"/>
    <mergeCell ref="K282:O282"/>
    <mergeCell ref="F283:I283"/>
    <mergeCell ref="K283:N283"/>
    <mergeCell ref="F284:J284"/>
    <mergeCell ref="K284:O284"/>
    <mergeCell ref="C279:AN279"/>
    <mergeCell ref="F280:J280"/>
    <mergeCell ref="K280:O280"/>
    <mergeCell ref="F281:J281"/>
    <mergeCell ref="K281:O281"/>
    <mergeCell ref="AI294:AK294"/>
    <mergeCell ref="F288:J288"/>
    <mergeCell ref="AJ288:AL288"/>
    <mergeCell ref="F289:J289"/>
    <mergeCell ref="F290:I290"/>
    <mergeCell ref="F291:J291"/>
    <mergeCell ref="F292:J292"/>
    <mergeCell ref="F285:J285"/>
    <mergeCell ref="K285:O285"/>
    <mergeCell ref="AJ285:AL285"/>
    <mergeCell ref="AJ286:AL286"/>
    <mergeCell ref="F287:J287"/>
    <mergeCell ref="AJ287:AL287"/>
  </mergeCells>
  <conditionalFormatting sqref="C14:AP15 C16:E19 L16:M19 G16:H19 P16:P19 AK16:AK19 AN16:AP19 C20:AP51 R16:S19 U16:V19 C53:AP178 C180:AP196 C199:AP221 C224:AP263 C266:AP267 X16:Y19 AA16:AB19 AD197:AD198 C222:AC222 AE222:AP222 AD222:AD223 AD16:AH19">
    <cfRule type="expression" dxfId="34" priority="36">
      <formula>$A14="Advindo"</formula>
    </cfRule>
    <cfRule type="expression" dxfId="33" priority="37">
      <formula>$A14="Ñ Plan s/desconto"</formula>
    </cfRule>
    <cfRule type="expression" dxfId="32" priority="38">
      <formula>$A14="Ñ Plan c/desconto"</formula>
    </cfRule>
    <cfRule type="expression" dxfId="31" priority="39">
      <formula>$A14="Planilhado"</formula>
    </cfRule>
    <cfRule type="expression" dxfId="30" priority="40">
      <formula>$A14="Família"</formula>
    </cfRule>
  </conditionalFormatting>
  <conditionalFormatting sqref="C52:AP52">
    <cfRule type="expression" dxfId="29" priority="31">
      <formula>$A52="Advindo"</formula>
    </cfRule>
    <cfRule type="expression" dxfId="28" priority="32">
      <formula>$A52="Ñ Plan s/desconto"</formula>
    </cfRule>
    <cfRule type="expression" dxfId="27" priority="33">
      <formula>$A52="Ñ Plan c/desconto"</formula>
    </cfRule>
    <cfRule type="expression" dxfId="26" priority="34">
      <formula>$A52="Planilhado"</formula>
    </cfRule>
    <cfRule type="expression" dxfId="25" priority="35">
      <formula>$A52="Família"</formula>
    </cfRule>
  </conditionalFormatting>
  <conditionalFormatting sqref="C179:AP179">
    <cfRule type="expression" dxfId="24" priority="26">
      <formula>$A179="Advindo"</formula>
    </cfRule>
    <cfRule type="expression" dxfId="23" priority="27">
      <formula>$A179="Ñ Plan s/desconto"</formula>
    </cfRule>
    <cfRule type="expression" dxfId="22" priority="28">
      <formula>$A179="Ñ Plan c/desconto"</formula>
    </cfRule>
    <cfRule type="expression" dxfId="21" priority="29">
      <formula>$A179="Planilhado"</formula>
    </cfRule>
    <cfRule type="expression" dxfId="20" priority="30">
      <formula>$A179="Família"</formula>
    </cfRule>
  </conditionalFormatting>
  <conditionalFormatting sqref="C198:AC198 C197:F197 H197:AC197 AE197:AP198">
    <cfRule type="expression" dxfId="19" priority="21">
      <formula>$A197="Advindo"</formula>
    </cfRule>
    <cfRule type="expression" dxfId="18" priority="22">
      <formula>$A197="Ñ Plan s/desconto"</formula>
    </cfRule>
    <cfRule type="expression" dxfId="17" priority="23">
      <formula>$A197="Ñ Plan c/desconto"</formula>
    </cfRule>
    <cfRule type="expression" dxfId="16" priority="24">
      <formula>$A197="Planilhado"</formula>
    </cfRule>
    <cfRule type="expression" dxfId="15" priority="25">
      <formula>$A197="Família"</formula>
    </cfRule>
  </conditionalFormatting>
  <conditionalFormatting sqref="C223:AC223 AE223:AP223">
    <cfRule type="expression" dxfId="14" priority="16">
      <formula>$A223="Advindo"</formula>
    </cfRule>
    <cfRule type="expression" dxfId="13" priority="17">
      <formula>$A223="Ñ Plan s/desconto"</formula>
    </cfRule>
    <cfRule type="expression" dxfId="12" priority="18">
      <formula>$A223="Ñ Plan c/desconto"</formula>
    </cfRule>
    <cfRule type="expression" dxfId="11" priority="19">
      <formula>$A223="Planilhado"</formula>
    </cfRule>
    <cfRule type="expression" dxfId="10" priority="20">
      <formula>$A223="Família"</formula>
    </cfRule>
  </conditionalFormatting>
  <conditionalFormatting sqref="C264:AP265">
    <cfRule type="expression" dxfId="9" priority="11">
      <formula>$A264="Advindo"</formula>
    </cfRule>
    <cfRule type="expression" dxfId="8" priority="12">
      <formula>$A264="Ñ Plan s/desconto"</formula>
    </cfRule>
    <cfRule type="expression" dxfId="7" priority="13">
      <formula>$A264="Ñ Plan c/desconto"</formula>
    </cfRule>
    <cfRule type="expression" dxfId="6" priority="14">
      <formula>$A264="Planilhado"</formula>
    </cfRule>
    <cfRule type="expression" dxfId="5" priority="15">
      <formula>$A264="Família"</formula>
    </cfRule>
  </conditionalFormatting>
  <conditionalFormatting sqref="G197">
    <cfRule type="expression" dxfId="4" priority="1">
      <formula>$A197="Advindo"</formula>
    </cfRule>
    <cfRule type="expression" dxfId="3" priority="2">
      <formula>$A197="Ñ Plan s/desconto"</formula>
    </cfRule>
    <cfRule type="expression" dxfId="2" priority="3">
      <formula>$A197="Ñ Plan c/desconto"</formula>
    </cfRule>
    <cfRule type="expression" dxfId="1" priority="4">
      <formula>$A197="Planilhado"</formula>
    </cfRule>
    <cfRule type="expression" dxfId="0" priority="5">
      <formula>$A197="Família"</formula>
    </cfRule>
  </conditionalFormatting>
  <dataValidations count="3">
    <dataValidation type="list" allowBlank="1" showInputMessage="1" showErrorMessage="1" sqref="AR11" xr:uid="{00000000-0002-0000-0500-000000000000}">
      <formula1>$D$299:$D$318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L14:AP267" xr:uid="{00000000-0002-0000-0500-000002000000}">
      <formula1>0</formula1>
    </dataValidation>
    <dataValidation type="list" allowBlank="1" showInputMessage="1" showErrorMessage="1" sqref="A1:B1048576" xr:uid="{00000000-0002-0000-0500-000001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59" fitToHeight="100" orientation="landscape" r:id="rId1"/>
  <headerFooter alignWithMargins="0">
    <oddFooter>&amp;LCONSTRUÇÃO DO MURO DE CONTENÇÃO NOS FUNDOS DO FÓRUM DA COMARCA DE TRÊS RIOS - PROC:2020-0605838&amp;CDGLOG - DEENG - DIFOB - SEMED (SERVIÇO DE MEDIÇÃO)&amp;R&amp;"Verdana,Normal"&amp;P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 </vt:lpstr>
      <vt:lpstr>'MEDIÇÃO FINAL '!Area_de_impressao</vt:lpstr>
      <vt:lpstr>'MEDIÇÃO FINAL 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2022-04-11T16:44:25Z</cp:lastPrinted>
  <dcterms:created xsi:type="dcterms:W3CDTF">2017-04-06T15:47:26Z</dcterms:created>
  <dcterms:modified xsi:type="dcterms:W3CDTF">2025-12-04T15:43:10Z</dcterms:modified>
</cp:coreProperties>
</file>